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MINA\ZAMÓWIENIA PUBLICZNE\do 30 000\2018\2.Ubezpieczenie majątku gminy\"/>
    </mc:Choice>
  </mc:AlternateContent>
  <bookViews>
    <workbookView xWindow="0" yWindow="0" windowWidth="28800" windowHeight="11985" activeTab="6"/>
  </bookViews>
  <sheets>
    <sheet name="Zakładka nr 1" sheetId="6" r:id="rId1"/>
    <sheet name="Zakładka nr 2" sheetId="7" r:id="rId2"/>
    <sheet name="Zakładka nr 3" sheetId="5" r:id="rId3"/>
    <sheet name="Zakładka nr 4" sheetId="3" r:id="rId4"/>
    <sheet name="Zakładka nr 5" sheetId="9" r:id="rId5"/>
    <sheet name="Zakładka nr 6" sheetId="2" r:id="rId6"/>
    <sheet name="Zakładka nr 7" sheetId="4" r:id="rId7"/>
  </sheets>
  <definedNames>
    <definedName name="_xlnm._FilterDatabase" localSheetId="5" hidden="1">'Zakładka nr 6'!#REF!</definedName>
  </definedNames>
  <calcPr calcId="162913"/>
</workbook>
</file>

<file path=xl/calcChain.xml><?xml version="1.0" encoding="utf-8"?>
<calcChain xmlns="http://schemas.openxmlformats.org/spreadsheetml/2006/main">
  <c r="C7" i="6" l="1"/>
  <c r="C5" i="7"/>
  <c r="C6" i="7"/>
  <c r="C7" i="7"/>
  <c r="C8" i="7"/>
  <c r="C9" i="7"/>
  <c r="C10" i="7"/>
  <c r="C11" i="7"/>
  <c r="C12" i="7"/>
  <c r="C13" i="7"/>
  <c r="C4" i="7"/>
  <c r="D82" i="6"/>
  <c r="D91" i="7"/>
  <c r="D93" i="7"/>
  <c r="D90" i="7"/>
  <c r="C3" i="3"/>
  <c r="D3" i="3"/>
  <c r="C12" i="3"/>
  <c r="D12" i="3"/>
  <c r="C21" i="3"/>
  <c r="D21" i="3"/>
  <c r="C30" i="3"/>
  <c r="D30" i="3"/>
  <c r="C39" i="3"/>
  <c r="D39" i="3"/>
  <c r="C48" i="3"/>
  <c r="D48" i="3"/>
  <c r="C57" i="3"/>
  <c r="D57" i="3"/>
  <c r="C66" i="3"/>
  <c r="D66" i="3"/>
  <c r="C75" i="3"/>
  <c r="D75" i="3"/>
  <c r="C84" i="3"/>
  <c r="D84" i="3"/>
  <c r="C93" i="3"/>
  <c r="D93" i="3"/>
  <c r="C102" i="3"/>
  <c r="D102" i="3"/>
  <c r="C111" i="3"/>
  <c r="D111" i="3"/>
  <c r="C120" i="3"/>
  <c r="D120" i="3"/>
  <c r="C129" i="3"/>
  <c r="D129" i="3"/>
  <c r="C138" i="3"/>
  <c r="D138" i="3"/>
  <c r="C147" i="3"/>
  <c r="D147" i="3"/>
  <c r="C156" i="3"/>
  <c r="D156" i="3"/>
  <c r="C165" i="3"/>
  <c r="D165" i="3"/>
  <c r="C174" i="3"/>
  <c r="D174" i="3"/>
  <c r="C183" i="3"/>
  <c r="D183" i="3"/>
  <c r="B183" i="3"/>
  <c r="B174" i="3"/>
  <c r="B165" i="3"/>
  <c r="B156" i="3"/>
  <c r="B147" i="3"/>
  <c r="B138" i="3"/>
  <c r="B129" i="3"/>
  <c r="B120" i="3"/>
  <c r="B111" i="3"/>
  <c r="B102" i="3"/>
  <c r="B93" i="3"/>
  <c r="B84" i="3"/>
  <c r="B75" i="3"/>
  <c r="B66" i="3"/>
  <c r="B57" i="3"/>
  <c r="B48" i="3"/>
  <c r="B39" i="3"/>
  <c r="B30" i="3"/>
  <c r="B21" i="3"/>
  <c r="B12" i="3"/>
  <c r="B3" i="3"/>
  <c r="D59" i="7"/>
  <c r="D60" i="7"/>
  <c r="D58" i="7"/>
  <c r="D45" i="7"/>
  <c r="D44" i="7"/>
  <c r="D43" i="7"/>
  <c r="D42" i="7"/>
  <c r="D109" i="7" l="1"/>
  <c r="D108" i="7"/>
  <c r="D107" i="7"/>
  <c r="D106" i="7"/>
  <c r="D76" i="7"/>
  <c r="D75" i="7"/>
  <c r="D74" i="7"/>
  <c r="D71" i="6"/>
  <c r="D93" i="6"/>
  <c r="D92" i="6"/>
  <c r="D91" i="6"/>
  <c r="D90" i="6"/>
  <c r="D89" i="6"/>
  <c r="D81" i="6"/>
  <c r="D80" i="6"/>
  <c r="D79" i="6"/>
  <c r="D78" i="6"/>
  <c r="D70" i="6"/>
  <c r="D69" i="6"/>
  <c r="D68" i="6"/>
  <c r="D67" i="6"/>
  <c r="D60" i="6"/>
  <c r="D59" i="6"/>
  <c r="D58" i="6"/>
  <c r="D57" i="6"/>
  <c r="D56" i="6"/>
  <c r="D115" i="7"/>
  <c r="B115" i="7"/>
  <c r="A115" i="7"/>
  <c r="D114" i="7"/>
  <c r="B114" i="7"/>
  <c r="A114" i="7"/>
  <c r="D113" i="7"/>
  <c r="B113" i="7"/>
  <c r="A113" i="7"/>
  <c r="D112" i="7"/>
  <c r="B112" i="7"/>
  <c r="A112" i="7"/>
  <c r="D111" i="7"/>
  <c r="B111" i="7"/>
  <c r="A111" i="7"/>
  <c r="D110" i="7"/>
  <c r="B110" i="7"/>
  <c r="A110" i="7"/>
  <c r="B109" i="7"/>
  <c r="A109" i="7"/>
  <c r="B108" i="7"/>
  <c r="A108" i="7"/>
  <c r="B107" i="7"/>
  <c r="A107" i="7"/>
  <c r="B106" i="7"/>
  <c r="A106" i="7"/>
  <c r="D99" i="7"/>
  <c r="B99" i="7"/>
  <c r="A99" i="7"/>
  <c r="D98" i="7"/>
  <c r="B98" i="7"/>
  <c r="A98" i="7"/>
  <c r="D97" i="7"/>
  <c r="B97" i="7"/>
  <c r="A97" i="7"/>
  <c r="D96" i="7"/>
  <c r="B96" i="7"/>
  <c r="A96" i="7"/>
  <c r="D95" i="7"/>
  <c r="B95" i="7"/>
  <c r="A95" i="7"/>
  <c r="D94" i="7"/>
  <c r="B94" i="7"/>
  <c r="A94" i="7"/>
  <c r="B93" i="7"/>
  <c r="A93" i="7"/>
  <c r="D92" i="7"/>
  <c r="B92" i="7"/>
  <c r="A92" i="7"/>
  <c r="B91" i="7"/>
  <c r="A91" i="7"/>
  <c r="B90" i="7"/>
  <c r="A90" i="7"/>
  <c r="D83" i="7"/>
  <c r="B83" i="7"/>
  <c r="A83" i="7"/>
  <c r="D82" i="7"/>
  <c r="B82" i="7"/>
  <c r="A82" i="7"/>
  <c r="D81" i="7"/>
  <c r="B81" i="7"/>
  <c r="A81" i="7"/>
  <c r="D80" i="7"/>
  <c r="B80" i="7"/>
  <c r="A80" i="7"/>
  <c r="D79" i="7"/>
  <c r="B79" i="7"/>
  <c r="A79" i="7"/>
  <c r="D78" i="7"/>
  <c r="B78" i="7"/>
  <c r="A78" i="7"/>
  <c r="D77" i="7"/>
  <c r="B77" i="7"/>
  <c r="A77" i="7"/>
  <c r="B76" i="7"/>
  <c r="A76" i="7"/>
  <c r="B75" i="7"/>
  <c r="A75" i="7"/>
  <c r="B74" i="7"/>
  <c r="A74" i="7"/>
  <c r="D67" i="7"/>
  <c r="B67" i="7"/>
  <c r="A67" i="7"/>
  <c r="D66" i="7"/>
  <c r="B66" i="7"/>
  <c r="A66" i="7"/>
  <c r="D65" i="7"/>
  <c r="B65" i="7"/>
  <c r="A65" i="7"/>
  <c r="D64" i="7"/>
  <c r="B64" i="7"/>
  <c r="A64" i="7"/>
  <c r="D63" i="7"/>
  <c r="B63" i="7"/>
  <c r="A63" i="7"/>
  <c r="D62" i="7"/>
  <c r="B62" i="7"/>
  <c r="A62" i="7"/>
  <c r="D61" i="7"/>
  <c r="B61" i="7"/>
  <c r="A61" i="7"/>
  <c r="B60" i="7"/>
  <c r="A60" i="7"/>
  <c r="B59" i="7"/>
  <c r="A59" i="7"/>
  <c r="B58" i="7"/>
  <c r="A58" i="7"/>
  <c r="D49" i="7"/>
  <c r="D48" i="7"/>
  <c r="D47" i="7"/>
  <c r="D46" i="7"/>
  <c r="B51" i="7"/>
  <c r="A51" i="7"/>
  <c r="B50" i="7"/>
  <c r="A50" i="7"/>
  <c r="B49" i="7"/>
  <c r="A49" i="7"/>
  <c r="B48" i="7"/>
  <c r="A48" i="7"/>
  <c r="B47" i="7"/>
  <c r="A47" i="7"/>
  <c r="B46" i="7"/>
  <c r="A46" i="7"/>
  <c r="B45" i="7"/>
  <c r="A45" i="7"/>
  <c r="B44" i="7"/>
  <c r="A44" i="7"/>
  <c r="B43" i="7"/>
  <c r="A43" i="7"/>
  <c r="B42" i="7"/>
  <c r="A42" i="7"/>
  <c r="D35" i="7"/>
  <c r="D34" i="7"/>
  <c r="D33" i="7"/>
  <c r="D32" i="7"/>
  <c r="B35" i="7"/>
  <c r="B34" i="7"/>
  <c r="B33" i="7"/>
  <c r="B32" i="7"/>
  <c r="A35" i="7"/>
  <c r="A34" i="7"/>
  <c r="A33" i="7"/>
  <c r="A32" i="7"/>
  <c r="D31" i="7"/>
  <c r="D30" i="7"/>
  <c r="D29" i="7"/>
  <c r="D28" i="7"/>
  <c r="D27" i="7"/>
  <c r="D26" i="7"/>
  <c r="D49" i="6"/>
  <c r="D37" i="6"/>
  <c r="C6" i="6" s="1"/>
  <c r="D38" i="6"/>
  <c r="L6" i="2" l="1"/>
  <c r="L8" i="2"/>
  <c r="L10" i="2"/>
  <c r="L12" i="2"/>
  <c r="L14" i="2"/>
  <c r="L16" i="2"/>
  <c r="L18" i="2"/>
  <c r="L20" i="2"/>
  <c r="L22" i="2"/>
  <c r="L24" i="2"/>
  <c r="L26" i="2"/>
  <c r="L28" i="2"/>
  <c r="L30" i="2"/>
  <c r="L32" i="2"/>
  <c r="L34" i="2"/>
  <c r="L36" i="2"/>
  <c r="L38" i="2"/>
  <c r="L40" i="2"/>
  <c r="L42" i="2"/>
  <c r="L44" i="2"/>
  <c r="L4" i="2"/>
  <c r="D35" i="6" l="1"/>
  <c r="C4" i="6" s="1"/>
  <c r="D36" i="6"/>
  <c r="C5" i="6" s="1"/>
  <c r="D34" i="6" l="1"/>
  <c r="C3" i="6" s="1"/>
  <c r="G10" i="9" l="1"/>
  <c r="L25" i="9"/>
  <c r="H25" i="9"/>
  <c r="G25" i="9"/>
  <c r="D25" i="9"/>
  <c r="K20" i="9"/>
  <c r="G20" i="9"/>
  <c r="C20" i="9"/>
  <c r="L6" i="9"/>
  <c r="K6" i="9"/>
  <c r="H10" i="9"/>
  <c r="H8" i="9"/>
  <c r="H6" i="9"/>
  <c r="G6" i="9"/>
  <c r="D10" i="9"/>
  <c r="D6" i="9"/>
  <c r="C6" i="9"/>
  <c r="C10" i="9"/>
  <c r="K25" i="9"/>
  <c r="C25" i="9"/>
  <c r="N20" i="9" l="1"/>
  <c r="N25" i="9"/>
  <c r="N6" i="9"/>
  <c r="H13" i="9"/>
  <c r="H28" i="9" s="1"/>
  <c r="B93" i="6" l="1"/>
  <c r="A93" i="6"/>
  <c r="B92" i="6"/>
  <c r="A92" i="6"/>
  <c r="B91" i="6"/>
  <c r="A91" i="6"/>
  <c r="B90" i="6"/>
  <c r="A90" i="6"/>
  <c r="B89" i="6"/>
  <c r="A89" i="6"/>
  <c r="B82" i="6"/>
  <c r="A82" i="6"/>
  <c r="B81" i="6"/>
  <c r="A81" i="6"/>
  <c r="B80" i="6"/>
  <c r="A80" i="6"/>
  <c r="B79" i="6"/>
  <c r="A79" i="6"/>
  <c r="B78" i="6"/>
  <c r="A78" i="6"/>
  <c r="B71" i="6"/>
  <c r="A71" i="6"/>
  <c r="B70" i="6"/>
  <c r="A70" i="6"/>
  <c r="B69" i="6"/>
  <c r="A69" i="6"/>
  <c r="B68" i="6"/>
  <c r="A68" i="6"/>
  <c r="B67" i="6"/>
  <c r="A67" i="6"/>
  <c r="B60" i="6"/>
  <c r="A60" i="6"/>
  <c r="B59" i="6"/>
  <c r="A59" i="6"/>
  <c r="B58" i="6"/>
  <c r="A58" i="6"/>
  <c r="B57" i="6"/>
  <c r="A57" i="6"/>
  <c r="B56" i="6"/>
  <c r="A56" i="6"/>
  <c r="D48" i="6"/>
  <c r="D47" i="6"/>
  <c r="D46" i="6"/>
  <c r="D45" i="6"/>
  <c r="B49" i="6"/>
  <c r="A49" i="6"/>
  <c r="B48" i="6"/>
  <c r="A48" i="6"/>
  <c r="B47" i="6"/>
  <c r="A47" i="6"/>
  <c r="B46" i="6"/>
  <c r="A46" i="6"/>
  <c r="B45" i="6"/>
  <c r="A45" i="6"/>
  <c r="D51" i="7"/>
  <c r="D50" i="7"/>
  <c r="B31" i="7"/>
  <c r="B30" i="7"/>
  <c r="A31" i="7"/>
  <c r="A30" i="7"/>
  <c r="B38" i="6"/>
  <c r="A38" i="6"/>
  <c r="K10" i="9" l="1"/>
  <c r="L8" i="9"/>
  <c r="K8" i="9"/>
  <c r="K13" i="9" l="1"/>
  <c r="L10" i="9" l="1"/>
  <c r="N10" i="9" s="1"/>
  <c r="D8" i="9"/>
  <c r="D13" i="9" s="1"/>
  <c r="D28" i="9" s="1"/>
  <c r="G8" i="9"/>
  <c r="G13" i="9" s="1"/>
  <c r="C8" i="9"/>
  <c r="C13" i="9" s="1"/>
  <c r="N8" i="9" l="1"/>
  <c r="N13" i="9" s="1"/>
  <c r="L13" i="9"/>
  <c r="L28" i="9" s="1"/>
  <c r="K18" i="9"/>
  <c r="K28" i="9" s="1"/>
  <c r="G18" i="9"/>
  <c r="G28" i="9" s="1"/>
  <c r="C18" i="9"/>
  <c r="C28" i="9" s="1"/>
  <c r="N18" i="9" l="1"/>
  <c r="N28" i="9"/>
  <c r="B29" i="7" l="1"/>
  <c r="A29" i="7"/>
  <c r="B28" i="7"/>
  <c r="A28" i="7"/>
  <c r="B27" i="7"/>
  <c r="A27" i="7"/>
  <c r="A26" i="7" l="1"/>
  <c r="B26" i="7"/>
  <c r="B37" i="6" l="1"/>
  <c r="B36" i="6"/>
  <c r="B35" i="6"/>
  <c r="B34" i="6"/>
  <c r="A37" i="6"/>
  <c r="A36" i="6"/>
  <c r="A35" i="6"/>
  <c r="A34" i="6"/>
</calcChain>
</file>

<file path=xl/comments1.xml><?xml version="1.0" encoding="utf-8"?>
<comments xmlns="http://schemas.openxmlformats.org/spreadsheetml/2006/main">
  <authors>
    <author>PO</author>
    <author>admin</author>
  </authors>
  <commentList>
    <comment ref="E6" authorId="0" shapeId="0">
      <text>
        <r>
          <rPr>
            <b/>
            <sz val="8"/>
            <color indexed="8"/>
            <rFont val="Times New Roman"/>
            <family val="1"/>
            <charset val="238"/>
          </rPr>
          <t>wywołującym alarm w miejscu chronionego obiektu, bez stałego adresata alarmu</t>
        </r>
      </text>
    </comment>
    <comment ref="H7" authorId="0" shapeId="0">
      <text>
        <r>
          <rPr>
            <b/>
            <sz val="8"/>
            <color indexed="8"/>
            <rFont val="Times New Roman"/>
            <family val="1"/>
            <charset val="238"/>
          </rPr>
          <t xml:space="preserve">Sposoby uruchamiania sygnalizacji pożaru: automatycznie - czujki/dozymetry; 
ręcznie - ręczne przyciski pożarowe
</t>
        </r>
      </text>
    </comment>
    <comment ref="E8" authorId="0" shapeId="0">
      <text>
        <r>
          <rPr>
            <b/>
            <sz val="8"/>
            <color indexed="8"/>
            <rFont val="Times New Roman"/>
            <family val="1"/>
            <charset val="238"/>
          </rPr>
          <t xml:space="preserve">np. Policja, firma ochrony mienia
</t>
        </r>
      </text>
    </comment>
    <comment ref="H8" authorId="0" shapeId="0">
      <text>
        <r>
          <rPr>
            <b/>
            <sz val="8"/>
            <color indexed="8"/>
            <rFont val="Times New Roman"/>
            <family val="1"/>
            <charset val="238"/>
          </rPr>
          <t xml:space="preserve">Sposoby uruchamiania sygnalizacji pożaru: automatycznie - czujki/dozymetry; 
ręcznie - ręczne przyciski pożarowe
</t>
        </r>
      </text>
    </comment>
    <comment ref="G9" authorId="0" shapeId="0">
      <text>
        <r>
          <rPr>
            <b/>
            <sz val="8"/>
            <color indexed="8"/>
            <rFont val="Times New Roman"/>
            <family val="1"/>
            <charset val="238"/>
          </rPr>
          <t xml:space="preserve">np. Państwowa Straż Pożarna, zakładowa straż pożarna, portiernia, agencja ochrony mienia
</t>
        </r>
      </text>
    </comment>
    <comment ref="H9" authorId="0" shapeId="0">
      <text>
        <r>
          <rPr>
            <b/>
            <sz val="8"/>
            <color indexed="8"/>
            <rFont val="Times New Roman"/>
            <family val="1"/>
            <charset val="238"/>
          </rPr>
          <t xml:space="preserve">Sposoby uruchamiania sygnalizacji pożaru: automatycznie - czujki/dozymetry; 
ręcznie - ręczne przyciski pożarowe
</t>
        </r>
      </text>
    </comment>
    <comment ref="G10" authorId="0" shapeId="0">
      <text>
        <r>
          <rPr>
            <b/>
            <sz val="8"/>
            <color indexed="8"/>
            <rFont val="Times New Roman"/>
            <family val="1"/>
            <charset val="238"/>
          </rPr>
          <t xml:space="preserve">Przykłady instalacji gaśnicznych:
wodna: tryskaczowa lub zraszaczowa, 
CO2, halonowa, azotowa, pianowa, proszkowa 
</t>
        </r>
      </text>
    </comment>
    <comment ref="H11" authorId="0" shapeId="0">
      <text>
        <r>
          <rPr>
            <b/>
            <sz val="8"/>
            <color indexed="8"/>
            <rFont val="Times New Roman"/>
            <family val="1"/>
            <charset val="238"/>
          </rPr>
          <t>Sposoby uruchamiania instalacji oddymiającej: 
automatycznie - czujki; 
ręcznie - przyciski</t>
        </r>
      </text>
    </comment>
    <comment ref="E15" authorId="1" shapeId="0">
      <text>
        <r>
          <rPr>
            <b/>
            <sz val="8"/>
            <color indexed="81"/>
            <rFont val="Tahoma"/>
            <family val="2"/>
            <charset val="238"/>
          </rPr>
          <t>wywołującym alarm w miejscu chronionego obiektu, bez stałego adresata alarmu</t>
        </r>
      </text>
    </comment>
    <comment ref="H16"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E17" authorId="1" shapeId="0">
      <text>
        <r>
          <rPr>
            <b/>
            <sz val="8"/>
            <color indexed="81"/>
            <rFont val="Tahoma"/>
            <family val="2"/>
            <charset val="238"/>
          </rPr>
          <t>np. Policja, firma ochrony mienia</t>
        </r>
        <r>
          <rPr>
            <sz val="8"/>
            <color indexed="81"/>
            <rFont val="Tahoma"/>
            <family val="2"/>
            <charset val="238"/>
          </rPr>
          <t xml:space="preserve">
</t>
        </r>
      </text>
    </comment>
    <comment ref="H17"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18" authorId="1" shapeId="0">
      <text>
        <r>
          <rPr>
            <b/>
            <sz val="8"/>
            <color indexed="81"/>
            <rFont val="Tahoma"/>
            <family val="2"/>
            <charset val="238"/>
          </rPr>
          <t xml:space="preserve">np. Państwowa Straż Pożarna, zakładowa straż pożarna, portiernia, agencja ochrony mienia
</t>
        </r>
      </text>
    </comment>
    <comment ref="H18"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19" authorId="1" shapeId="0">
      <text>
        <r>
          <rPr>
            <b/>
            <sz val="8"/>
            <color indexed="81"/>
            <rFont val="Tahoma"/>
            <family val="2"/>
            <charset val="238"/>
          </rPr>
          <t xml:space="preserve">Przykłady instalacji gaśnicznych:
wodna: tryskaczowa lub zraszaczowa, 
CO2, halonowa, azotowa, pianowa, proszkowa </t>
        </r>
        <r>
          <rPr>
            <sz val="8"/>
            <color indexed="81"/>
            <rFont val="Tahoma"/>
            <family val="2"/>
            <charset val="238"/>
          </rPr>
          <t xml:space="preserve">
</t>
        </r>
      </text>
    </comment>
    <comment ref="H20" authorId="1" shapeId="0">
      <text>
        <r>
          <rPr>
            <b/>
            <sz val="8"/>
            <color indexed="81"/>
            <rFont val="Tahoma"/>
            <family val="2"/>
            <charset val="238"/>
          </rPr>
          <t>Sposoby uruchamiania instalacji oddymiającej: 
automatycznie - czujki; 
ręcznie - przyciski</t>
        </r>
      </text>
    </comment>
    <comment ref="E51" authorId="1" shapeId="0">
      <text>
        <r>
          <rPr>
            <b/>
            <sz val="8"/>
            <color indexed="81"/>
            <rFont val="Tahoma"/>
            <family val="2"/>
            <charset val="238"/>
          </rPr>
          <t>wywołującym alarm w miejscu chronionego obiektu, bez stałego adresata alarmu</t>
        </r>
      </text>
    </comment>
    <comment ref="H52"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E53" authorId="1" shapeId="0">
      <text>
        <r>
          <rPr>
            <b/>
            <sz val="8"/>
            <color indexed="81"/>
            <rFont val="Tahoma"/>
            <family val="2"/>
            <charset val="238"/>
          </rPr>
          <t>np. Policja, firma ochrony mienia</t>
        </r>
        <r>
          <rPr>
            <sz val="8"/>
            <color indexed="81"/>
            <rFont val="Tahoma"/>
            <family val="2"/>
            <charset val="238"/>
          </rPr>
          <t xml:space="preserve">
</t>
        </r>
      </text>
    </comment>
    <comment ref="H53"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54" authorId="1" shapeId="0">
      <text>
        <r>
          <rPr>
            <b/>
            <sz val="8"/>
            <color indexed="81"/>
            <rFont val="Tahoma"/>
            <family val="2"/>
            <charset val="238"/>
          </rPr>
          <t xml:space="preserve">np. Państwowa Straż Pożarna, zakładowa straż pożarna, portiernia, agencja ochrony mienia
</t>
        </r>
      </text>
    </comment>
    <comment ref="H54"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55" authorId="1" shapeId="0">
      <text>
        <r>
          <rPr>
            <b/>
            <sz val="8"/>
            <color indexed="81"/>
            <rFont val="Tahoma"/>
            <family val="2"/>
            <charset val="238"/>
          </rPr>
          <t xml:space="preserve">Przykłady instalacji gaśnicznych:
wodna: tryskaczowa lub zraszaczowa, 
CO2, halonowa, azotowa, pianowa, proszkowa </t>
        </r>
        <r>
          <rPr>
            <sz val="8"/>
            <color indexed="81"/>
            <rFont val="Tahoma"/>
            <family val="2"/>
            <charset val="238"/>
          </rPr>
          <t xml:space="preserve">
</t>
        </r>
      </text>
    </comment>
    <comment ref="H56" authorId="1" shapeId="0">
      <text>
        <r>
          <rPr>
            <b/>
            <sz val="8"/>
            <color indexed="81"/>
            <rFont val="Tahoma"/>
            <family val="2"/>
            <charset val="238"/>
          </rPr>
          <t>Sposoby uruchamiania instalacji oddymiającej: 
automatycznie - czujki; 
ręcznie - przyciski</t>
        </r>
      </text>
    </comment>
    <comment ref="E150" authorId="1" shapeId="0">
      <text>
        <r>
          <rPr>
            <b/>
            <sz val="8"/>
            <color indexed="81"/>
            <rFont val="Tahoma"/>
            <family val="2"/>
            <charset val="238"/>
          </rPr>
          <t>wywołującym alarm w miejscu chronionego obiektu, bez stałego adresata alarmu</t>
        </r>
      </text>
    </comment>
    <comment ref="H151"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E152" authorId="1" shapeId="0">
      <text>
        <r>
          <rPr>
            <b/>
            <sz val="8"/>
            <color indexed="81"/>
            <rFont val="Tahoma"/>
            <family val="2"/>
            <charset val="238"/>
          </rPr>
          <t>np. Policja, firma ochrony mienia</t>
        </r>
        <r>
          <rPr>
            <sz val="8"/>
            <color indexed="81"/>
            <rFont val="Tahoma"/>
            <family val="2"/>
            <charset val="238"/>
          </rPr>
          <t xml:space="preserve">
</t>
        </r>
      </text>
    </comment>
    <comment ref="H152"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153" authorId="1" shapeId="0">
      <text>
        <r>
          <rPr>
            <b/>
            <sz val="8"/>
            <color indexed="81"/>
            <rFont val="Tahoma"/>
            <family val="2"/>
            <charset val="238"/>
          </rPr>
          <t xml:space="preserve">np. Państwowa Straż Pożarna, zakładowa straż pożarna, portiernia, agencja ochrony mienia
</t>
        </r>
      </text>
    </comment>
    <comment ref="H153" authorId="1" shapeId="0">
      <text>
        <r>
          <rPr>
            <b/>
            <sz val="8"/>
            <color indexed="81"/>
            <rFont val="Tahoma"/>
            <family val="2"/>
            <charset val="238"/>
          </rPr>
          <t>Sposoby uruchamiania sygnalizacji pożaru: automatycznie - czujki/dozymetry; 
ręcznie - ręczne przyciski pożarowe</t>
        </r>
        <r>
          <rPr>
            <sz val="8"/>
            <color indexed="81"/>
            <rFont val="Tahoma"/>
            <family val="2"/>
            <charset val="238"/>
          </rPr>
          <t xml:space="preserve">
</t>
        </r>
      </text>
    </comment>
    <comment ref="G154" authorId="1" shapeId="0">
      <text>
        <r>
          <rPr>
            <b/>
            <sz val="8"/>
            <color indexed="81"/>
            <rFont val="Tahoma"/>
            <family val="2"/>
            <charset val="238"/>
          </rPr>
          <t xml:space="preserve">Przykłady instalacji gaśnicznych:
wodna: tryskaczowa lub zraszaczowa, 
CO2, halonowa, azotowa, pianowa, proszkowa </t>
        </r>
        <r>
          <rPr>
            <sz val="8"/>
            <color indexed="81"/>
            <rFont val="Tahoma"/>
            <family val="2"/>
            <charset val="238"/>
          </rPr>
          <t xml:space="preserve">
</t>
        </r>
      </text>
    </comment>
    <comment ref="H155" authorId="1" shapeId="0">
      <text>
        <r>
          <rPr>
            <b/>
            <sz val="8"/>
            <color indexed="81"/>
            <rFont val="Tahoma"/>
            <family val="2"/>
            <charset val="238"/>
          </rPr>
          <t>Sposoby uruchamiania instalacji oddymiającej: 
automatycznie - czujki; 
ręcznie - przyciski</t>
        </r>
      </text>
    </comment>
  </commentList>
</comments>
</file>

<file path=xl/comments2.xml><?xml version="1.0" encoding="utf-8"?>
<comments xmlns="http://schemas.openxmlformats.org/spreadsheetml/2006/main">
  <authors>
    <author>KasiaM</author>
  </authors>
  <commentList>
    <comment ref="G2" authorId="0" shapeId="0">
      <text>
        <r>
          <rPr>
            <b/>
            <sz val="9"/>
            <color indexed="81"/>
            <rFont val="Tahoma"/>
            <family val="2"/>
            <charset val="238"/>
          </rPr>
          <t xml:space="preserve">
Prosimy zaznaczyć obok
 w przypadku podania innego rodzaju wartości (np. odtworzeniowa nowa lub rzeczywista)</t>
        </r>
      </text>
    </comment>
    <comment ref="J2" authorId="0" shapeId="0">
      <text>
        <r>
          <rPr>
            <b/>
            <sz val="9"/>
            <color indexed="81"/>
            <rFont val="Tahoma"/>
            <family val="2"/>
            <charset val="238"/>
          </rPr>
          <t xml:space="preserve">A </t>
        </r>
        <r>
          <rPr>
            <sz val="9"/>
            <color indexed="81"/>
            <rFont val="Tahoma"/>
            <family val="2"/>
            <charset val="238"/>
          </rPr>
          <t xml:space="preserve">-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t>
        </r>
        <r>
          <rPr>
            <b/>
            <sz val="9"/>
            <color indexed="81"/>
            <rFont val="Tahoma"/>
            <family val="2"/>
            <charset val="238"/>
          </rPr>
          <t xml:space="preserve">B </t>
        </r>
        <r>
          <rPr>
            <sz val="9"/>
            <color indexed="81"/>
            <rFont val="Tahoma"/>
            <family val="2"/>
            <charset val="238"/>
          </rPr>
          <t>-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 authorId="0" shapeId="0">
      <text>
        <r>
          <rPr>
            <b/>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4"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4"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6"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6"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8"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8"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10"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10"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12"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12"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14"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14"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16"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16"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18"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18"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20"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0"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22"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2"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24"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4"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26"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6"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28"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28"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30"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30"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32"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32"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34"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34"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36"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36"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38"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38"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40"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40"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42"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42"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 ref="J44" authorId="0" shapeId="0">
      <text>
        <r>
          <rPr>
            <b/>
            <sz val="9"/>
            <color indexed="81"/>
            <rFont val="Tahoma"/>
            <family val="2"/>
            <charset val="238"/>
          </rPr>
          <t>A - zgodnie z art. 62 ust. 1 pkt 1 i 3 ustawy Prawo budowlane obiekty budowlane powinny być w czasie ich użytkowania  poddawane okresowej kontroli co najmniej raz w roku (w przypadku niektórych obiektów dwa razy w roku) polegającej na sprawdzeniu stanu technicznego:
- elementów budynku, budowli i instalacji narażonych na szkodliwe wpływy atmosferyczne i niszczące działania czynników występujących podczas użytkowania obiektu,
- instalacji i urządzeń służących ochronie środowiska,
- instalacji gazowych oraz przewodów kominowych (dymowych, spalinowych i wentylacyjnych)
B - zgodnie z art. 62 ust. 1 pkt 2 ustawy Prawo budowlane obiekty budowlane powinny być w czasie ich użytkowania  poddawane okresowej kontroli co najmniej raz na 5 lat polegającej na sprawdzeniu stanu technicznego i przydatności do użytkowania obiektu budowlanego, estetyki obiektu budowlanego oraz jego otoczenia; kontrolą tą powinno być objęte również badanie instalacji elektrycznej i piorunochronnej w zakresie stanu sprawności połączeń, osprzętu, zabezpieczeń i środków ochrony od porażeń, oporności izolacji przewodów oraz uziemień instalacji i aparatów;</t>
        </r>
      </text>
    </comment>
    <comment ref="T44" authorId="0" shapeId="0">
      <text>
        <r>
          <rPr>
            <sz val="9"/>
            <color indexed="81"/>
            <rFont val="Tahoma"/>
            <family val="2"/>
            <charset val="238"/>
          </rPr>
          <t>PŁYTY WARSTWOWE: 
lekkie elementy budowlane wykonane z dwóch zewnętrznych okładzin z blachy falistej, przedzielonych rdzeniem z lekkiego materiału o dobrej izolacyjności termicznej - materiały łatwopalne</t>
        </r>
      </text>
    </comment>
  </commentList>
</comments>
</file>

<file path=xl/sharedStrings.xml><?xml version="1.0" encoding="utf-8"?>
<sst xmlns="http://schemas.openxmlformats.org/spreadsheetml/2006/main" count="1294" uniqueCount="319">
  <si>
    <t>L.p.</t>
  </si>
  <si>
    <t>Nazwa jednostki</t>
  </si>
  <si>
    <t>REGON</t>
  </si>
  <si>
    <t>-</t>
  </si>
  <si>
    <t>WYKAZ BUDYNKÓW</t>
  </si>
  <si>
    <t>Lp.</t>
  </si>
  <si>
    <t>Rodzaj budynku</t>
  </si>
  <si>
    <t>Lokalizacja (adres)</t>
  </si>
  <si>
    <t>Czy obiekt jest użytkowany?</t>
  </si>
  <si>
    <t>Rok budowy</t>
  </si>
  <si>
    <t>Wartość początkowa (brutto) *</t>
  </si>
  <si>
    <t>Powierz. użytkowa w m²</t>
  </si>
  <si>
    <t>Czy została przeprowadzona okresowa kontrola stanu techniczego obiektu budowalnego zgodnie z art. 62 ustawy Prawo budowlane?</t>
  </si>
  <si>
    <t>Czy obiekt posiada sprawne urządzenie odgromowe?</t>
  </si>
  <si>
    <t>Przeprowadzane remonty istotnie podwyższające wartość obiektu - data i zakres remontu</t>
  </si>
  <si>
    <t>Czy budynek znajduje się pod nadzorem konserwatora zabytków?</t>
  </si>
  <si>
    <t>Rodzaj ogrzewania</t>
  </si>
  <si>
    <t xml:space="preserve">Materiał </t>
  </si>
  <si>
    <t>Czy w konstrukcji budynku występują płyty warstwowe?</t>
  </si>
  <si>
    <t>Suma ubezpieczenia</t>
  </si>
  <si>
    <t>ścian</t>
  </si>
  <si>
    <t>stropów</t>
  </si>
  <si>
    <t>konstrukcji dachu</t>
  </si>
  <si>
    <t>pokrycie dachu</t>
  </si>
  <si>
    <t>WYKAZ ZABEZPIECZEŃ</t>
  </si>
  <si>
    <t>Zabezpieczenia przeciwkradzieżowe</t>
  </si>
  <si>
    <t xml:space="preserve">Zabezpieczenia ppoż. </t>
  </si>
  <si>
    <t>cegła</t>
  </si>
  <si>
    <t>beton</t>
  </si>
  <si>
    <t>papa</t>
  </si>
  <si>
    <t>rodzaj paliwa:</t>
  </si>
  <si>
    <t>Inny:</t>
  </si>
  <si>
    <t>drewno</t>
  </si>
  <si>
    <t>blacha</t>
  </si>
  <si>
    <t>drewniana</t>
  </si>
  <si>
    <t>Lokalizacja</t>
  </si>
  <si>
    <t>1.1</t>
  </si>
  <si>
    <t>1.2</t>
  </si>
  <si>
    <t>1.3</t>
  </si>
  <si>
    <t>1.4</t>
  </si>
  <si>
    <t>1.5</t>
  </si>
  <si>
    <t>1.6</t>
  </si>
  <si>
    <t>1.7</t>
  </si>
  <si>
    <t>1.8</t>
  </si>
  <si>
    <t>1.9</t>
  </si>
  <si>
    <t>1.10</t>
  </si>
  <si>
    <t>1.11</t>
  </si>
  <si>
    <t>1.12</t>
  </si>
  <si>
    <t>1.13</t>
  </si>
  <si>
    <t>1.14</t>
  </si>
  <si>
    <t>1.15</t>
  </si>
  <si>
    <t>1.16</t>
  </si>
  <si>
    <t>1.17</t>
  </si>
  <si>
    <t>1.18</t>
  </si>
  <si>
    <t>1.19</t>
  </si>
  <si>
    <t>1.20</t>
  </si>
  <si>
    <t>1.21</t>
  </si>
  <si>
    <t>wypełnienie:</t>
  </si>
  <si>
    <t>Alarm z sygnałem lokalnym</t>
  </si>
  <si>
    <t xml:space="preserve">Czy wszystkie drzwi zewnętrzne zaopatrzone są w co najmniej 2 zamki wielozastawkowe        </t>
  </si>
  <si>
    <t>Sprawna instalacja sygnalizacji pożaru - sygnalizująca w miejscu chronionym</t>
  </si>
  <si>
    <t xml:space="preserve">System alarmowy z powiadomieniem służb patrolowych z całodobową ochroną          </t>
  </si>
  <si>
    <t>Sprawna instalacja sygnalizacji pożaru - sygnalizująca poza miejscem chronionym</t>
  </si>
  <si>
    <t>Monitoring (kamery przemysłowe)</t>
  </si>
  <si>
    <t>Sprawna instalacja sygnalizacji pożaru z powiadomieniem służb patrolowych</t>
  </si>
  <si>
    <t xml:space="preserve">Pozostałe zabezpieczenia
</t>
  </si>
  <si>
    <t>Sprawna instalacja oddymiająca (klapy dymowe)</t>
  </si>
  <si>
    <t>WYKAZ BUDOWLI</t>
  </si>
  <si>
    <t>Rodzaj budowli</t>
  </si>
  <si>
    <t>Wartość początkowa (brutto)*</t>
  </si>
  <si>
    <t>Uwagi</t>
  </si>
  <si>
    <t xml:space="preserve">Numer rejestracyjny </t>
  </si>
  <si>
    <t>Marka pojazdu</t>
  </si>
  <si>
    <t>Typ pojazdu</t>
  </si>
  <si>
    <t>Model pojazdu</t>
  </si>
  <si>
    <t>Data pierwszej rejestracji</t>
  </si>
  <si>
    <t>Numer identyfikacyjny (VIN/ nadwozia/ podwozia/ ramy)</t>
  </si>
  <si>
    <t>Rodzaj i przeznaczenie pojazdu</t>
  </si>
  <si>
    <t>Rok produkcji</t>
  </si>
  <si>
    <t>Dopuszczalna ładowność [kg]</t>
  </si>
  <si>
    <t>Pojemność silnika [ccm]</t>
  </si>
  <si>
    <t>Moc maksymalna [kW]</t>
  </si>
  <si>
    <t>Rodzaj paliwa</t>
  </si>
  <si>
    <t>Liczba miejsc</t>
  </si>
  <si>
    <t>Data ważności badań techn.</t>
  </si>
  <si>
    <t>Liczba drzwi</t>
  </si>
  <si>
    <t>Liczba kluczy</t>
  </si>
  <si>
    <t>Wyposażenie dodatkowe</t>
  </si>
  <si>
    <t>Przebieg pojazdu (wg stanu licznika)</t>
  </si>
  <si>
    <t>Aktualna wartość pojazdu z polisy</t>
  </si>
  <si>
    <t>Wartość wyposażenia dodatkowego pojazdu nieujęta w wartości pojazdu</t>
  </si>
  <si>
    <t>Okres ubezpieczenia 
OC</t>
  </si>
  <si>
    <t>Okres ubezpieczenia 
NW</t>
  </si>
  <si>
    <t>Okres ubezpieczenia Assistance</t>
  </si>
  <si>
    <t>UWAGI</t>
  </si>
  <si>
    <t>alarm</t>
  </si>
  <si>
    <t>NW</t>
  </si>
  <si>
    <t>Od</t>
  </si>
  <si>
    <t>Do</t>
  </si>
  <si>
    <t>Rodzaj mienia</t>
  </si>
  <si>
    <t>Budowle</t>
  </si>
  <si>
    <t>Wyposażenie, urządzenia, maszyny</t>
  </si>
  <si>
    <t>Środki obrotowe</t>
  </si>
  <si>
    <t>Limity dla ubezpieczenia od kradzieży z włamaniem i rabunku</t>
  </si>
  <si>
    <t>Limity dla ubezpieczenia przedmiotów szklanych od stłuczenia (oszklenia zewnętrzne i wewnętrzne, w tym gabloty, tabliceprzeszklone, itp., bez względu na rodzaj szkła, grubość i klasę odporności)</t>
  </si>
  <si>
    <t>Szyby i przedmioty szklane</t>
  </si>
  <si>
    <t>Ubezpieczający/Ubezpieczony</t>
  </si>
  <si>
    <t>Miejsca ubezpieczenia</t>
  </si>
  <si>
    <t>Przedmiot ubezpieczenia</t>
  </si>
  <si>
    <t>1A</t>
  </si>
  <si>
    <t>1B</t>
  </si>
  <si>
    <t>1C</t>
  </si>
  <si>
    <t>Budynki użyteczności publicznej</t>
  </si>
  <si>
    <t>Budynki mieszkalne</t>
  </si>
  <si>
    <t>Budynki gospodarcze, garaże</t>
  </si>
  <si>
    <t>Łączne sumy ubezpieczenia</t>
  </si>
  <si>
    <t>Rodzaj sprzętu</t>
  </si>
  <si>
    <t>Sprzęt stacjonarny</t>
  </si>
  <si>
    <t>Sprzęt przenośny</t>
  </si>
  <si>
    <t>Wymienne nośniki danych</t>
  </si>
  <si>
    <t>Zbiory biblioteczne</t>
  </si>
  <si>
    <t>Klimatyzatory</t>
  </si>
  <si>
    <t>Serwery</t>
  </si>
  <si>
    <t>PRZEBIEG UBEZPIECZEŃ</t>
  </si>
  <si>
    <t>Ubezpieczenia majątkowe</t>
  </si>
  <si>
    <t>RYZYKO</t>
  </si>
  <si>
    <t>RAZEM</t>
  </si>
  <si>
    <t>data szkody</t>
  </si>
  <si>
    <t>kwota wypłaty</t>
  </si>
  <si>
    <t>Rezerwa</t>
  </si>
  <si>
    <t>Jednostka</t>
  </si>
  <si>
    <t>OC</t>
  </si>
  <si>
    <t>RAZEM OC:</t>
  </si>
  <si>
    <t>Ubezpieczenia komunikacyjne</t>
  </si>
  <si>
    <t>Nr rejestracyjny</t>
  </si>
  <si>
    <t xml:space="preserve">OC </t>
  </si>
  <si>
    <t xml:space="preserve">AC </t>
  </si>
  <si>
    <t>RAZEM AC:</t>
  </si>
  <si>
    <t>PODSUMOWANIE ŁĄCZNE</t>
  </si>
  <si>
    <t>Podsumowanie ubezpieczeń majątkowych</t>
  </si>
  <si>
    <t>WYKAZ POJAZDÓW</t>
  </si>
  <si>
    <t>wszystkie lokalizacje Ubezpieczonego zgodnie z wykazem budynków i budowli, teren Gminy</t>
  </si>
  <si>
    <t>AC
(wartość brutto)</t>
  </si>
  <si>
    <t>Rok budowy budynku / Data przyjęcia na ewidencję</t>
  </si>
  <si>
    <t>eternit</t>
  </si>
  <si>
    <t>pustak</t>
  </si>
  <si>
    <r>
      <t xml:space="preserve">Czy okna budynków są okratowane
</t>
    </r>
    <r>
      <rPr>
        <i/>
        <sz val="9"/>
        <rFont val="Times New Roman"/>
        <family val="1"/>
        <charset val="238"/>
      </rPr>
      <t>(jeśli tak proszę podać które i w jakich pomieszczeniach)</t>
    </r>
  </si>
  <si>
    <t>Ogrodzenie z siatki</t>
  </si>
  <si>
    <t>Nakłady inwestycyjne/adaptacyjne</t>
  </si>
  <si>
    <t>Gotówka i inne wartości pieniężne</t>
  </si>
  <si>
    <t>Wyposażenie jednostek OSP</t>
  </si>
  <si>
    <t>Gotówka i inne wartości pieniężne od kradzieży z włamaniem</t>
  </si>
  <si>
    <t>immobilizer</t>
  </si>
  <si>
    <t>Okres ubezpieczenia 
AC</t>
  </si>
  <si>
    <t>Ubezpieczający</t>
  </si>
  <si>
    <t>Ubezpieczony</t>
  </si>
  <si>
    <t>Ubezpieczenia NNW członków OSP</t>
  </si>
  <si>
    <t>Bezimienne</t>
  </si>
  <si>
    <t>RAZEM Bezimienne:</t>
  </si>
  <si>
    <t>AR</t>
  </si>
  <si>
    <t>EEI</t>
  </si>
  <si>
    <t>RAZEM AR:</t>
  </si>
  <si>
    <t>RAZEM EEI:</t>
  </si>
  <si>
    <t>Stały dozór fizyczny - ochrona własna 
W godzinach: ………………..</t>
  </si>
  <si>
    <t>Stały dozór fizyczny - pracownicy firmy ochrony mienia. W godzinach: ………………..</t>
  </si>
  <si>
    <t>gaśnice
Liczba sprawnych gaśnic: ………………..</t>
  </si>
  <si>
    <t>Agregaty gaśnicze:
Liczba sprawnych agregatów gaśniczych: ………………..</t>
  </si>
  <si>
    <t>Hydranty wewnętrzne:
Liczba sprawnych hydrantów wewnętrznych: ………………..</t>
  </si>
  <si>
    <t>Hydranty zewnętrzne:
Liczba sprawnych hydrantów zewnętrznych: ………………..</t>
  </si>
  <si>
    <t>Sprawna instalacja gaśnicza
Rodzaj instalacji gaśniczej: ………………..</t>
  </si>
  <si>
    <t>Gmina Mirów</t>
  </si>
  <si>
    <t>Urząd Gminy Mirów</t>
  </si>
  <si>
    <t>Gminny Ośrodek Pomocy Społecznej</t>
  </si>
  <si>
    <t>Gminna Biblioteka Publiczna</t>
  </si>
  <si>
    <t>Publiczna Szkoła Podstawowa w Bieszkowie Dolnym</t>
  </si>
  <si>
    <t>Publiczna Szkoła Podstawowa w Mirowie</t>
  </si>
  <si>
    <t>Zespół Szkolno- Przedszkolny w Zbijowie Małym nr 1</t>
  </si>
  <si>
    <t>Mirów Stary 27, 26-503 Mirów Stary</t>
  </si>
  <si>
    <t>Mirów Stary 58, 26-503 Mirów Stary</t>
  </si>
  <si>
    <t>Bieszków Dolny 87, 26-503 Mirów Stary</t>
  </si>
  <si>
    <t>Mirów 34,26-503 Mirów Stary</t>
  </si>
  <si>
    <t>Zbijów Mały 1, 26-503 Zbijów Mały</t>
  </si>
  <si>
    <t>000540216</t>
  </si>
  <si>
    <t>673020636</t>
  </si>
  <si>
    <t>001146190</t>
  </si>
  <si>
    <t>670223847</t>
  </si>
  <si>
    <t>672774020</t>
  </si>
  <si>
    <t>000269044</t>
  </si>
  <si>
    <t>146575925</t>
  </si>
  <si>
    <t>Garaż OSP Rogów</t>
  </si>
  <si>
    <t>Wodociągi w poszczególnych miejscowościach</t>
  </si>
  <si>
    <t>Ogrodzenie boiska sportowego w Zbijowie Dużym</t>
  </si>
  <si>
    <t>Ogrodzenie przy Świetlicy w Bieszkowie Górnym</t>
  </si>
  <si>
    <t>Boisko sportowe z bieżnią i z ciągiem pieszo jezdnym w Mirowie Starym przy Publicznym Gimnazjum</t>
  </si>
  <si>
    <t>b/d</t>
  </si>
  <si>
    <t>Modernizacja w 2017 r.</t>
  </si>
  <si>
    <t>pustak betonowy</t>
  </si>
  <si>
    <t>betonowe</t>
  </si>
  <si>
    <t>drewniane krokwie</t>
  </si>
  <si>
    <t>cegła kratówka</t>
  </si>
  <si>
    <t>gęstożebrowy teriva bis</t>
  </si>
  <si>
    <t>cegła suporex</t>
  </si>
  <si>
    <t>suporex</t>
  </si>
  <si>
    <t>papa, blacha</t>
  </si>
  <si>
    <t>eternit, dachówka</t>
  </si>
  <si>
    <t>Bieszków Dolny 87</t>
  </si>
  <si>
    <t>Zbijów Mały 1</t>
  </si>
  <si>
    <t>Mirówek 22</t>
  </si>
  <si>
    <t>Mirów 34A</t>
  </si>
  <si>
    <t>Mirów 34</t>
  </si>
  <si>
    <t>Mirówek</t>
  </si>
  <si>
    <t>Zbijów Duży</t>
  </si>
  <si>
    <t>Rogów</t>
  </si>
  <si>
    <t>Mirów Stary</t>
  </si>
  <si>
    <t>Mirów Stary 58</t>
  </si>
  <si>
    <t>Mirów</t>
  </si>
  <si>
    <t>Bieszków Górny</t>
  </si>
  <si>
    <t>Zbijów Mały</t>
  </si>
  <si>
    <t>Bieszków Dolny</t>
  </si>
  <si>
    <t>Budynek Szkoły Podstawowej w Bieszkowie</t>
  </si>
  <si>
    <t>Budynek Szkoły Podstawowej w Zbijowie</t>
  </si>
  <si>
    <t>Budynek Szkoły Podstawowej w Mirówku</t>
  </si>
  <si>
    <t>Budynek Gimnazjum</t>
  </si>
  <si>
    <t>Hala Sportowa</t>
  </si>
  <si>
    <t>Szkoła Podstawowa</t>
  </si>
  <si>
    <t>Oddział Przedszkolny</t>
  </si>
  <si>
    <t>Budynek hydrofornii</t>
  </si>
  <si>
    <t>Budynek przepompowni</t>
  </si>
  <si>
    <t>Budynek OSP</t>
  </si>
  <si>
    <t>Budynek biurowy</t>
  </si>
  <si>
    <t>Budynek mieszkalny</t>
  </si>
  <si>
    <t>Budynek gospodarczy przy UG</t>
  </si>
  <si>
    <t>Budynek po BS</t>
  </si>
  <si>
    <t>Budynek biblioteki</t>
  </si>
  <si>
    <t>Budynek świetlicy</t>
  </si>
  <si>
    <t>Kotłownia olejowa</t>
  </si>
  <si>
    <t>Świetlica ze strażnicą OSP</t>
  </si>
  <si>
    <t>Boisko "Orlik"</t>
  </si>
  <si>
    <t>Studnia głebinowa 1</t>
  </si>
  <si>
    <t>Studnia głebinowa 2</t>
  </si>
  <si>
    <t>Ogrodzenie przy UG</t>
  </si>
  <si>
    <t>Centrum wsi z odwodnieniem, przyłączem energii i monitoringiem</t>
  </si>
  <si>
    <t>Boisko sportowe</t>
  </si>
  <si>
    <t>Boisko</t>
  </si>
  <si>
    <t>Szambo- zbiornik</t>
  </si>
  <si>
    <t>Ogrodzenie placu</t>
  </si>
  <si>
    <t>Sieć wodno- rozdzielcza z pompami i zbiornikem ścieków</t>
  </si>
  <si>
    <t>Ogrodzenie przy świetlicy w Zbijowie Małym</t>
  </si>
  <si>
    <t>Ogrodzenie działki w Bieszkowie Dolnym</t>
  </si>
  <si>
    <t>Altana ogrodowa</t>
  </si>
  <si>
    <t>Ogrodzenie w Bieszkowie Dolnym</t>
  </si>
  <si>
    <t>Urządzenia wielofunkcyjne</t>
  </si>
  <si>
    <t>Kserokopiarki</t>
  </si>
  <si>
    <t>Centrale telefoniczne i faksy</t>
  </si>
  <si>
    <t>Sieć komputerowa</t>
  </si>
  <si>
    <t>Monitoring</t>
  </si>
  <si>
    <t>Urządzenia alarmowe</t>
  </si>
  <si>
    <t>Środki niskocenne</t>
  </si>
  <si>
    <t>Mienie pracownicze</t>
  </si>
  <si>
    <t>Urządzenia i wyposażenie zewnętrzne nieujęte w ubezpieczeniu systemem sum stałych (np. iluminacje budynków, hydranty, pojemniki i kosze na śmieci i surowce wtórne, wyposażenie placów zabaw, parków, skwerów, boisk, ławki itp.)</t>
  </si>
  <si>
    <t xml:space="preserve">Maszyny, urządzenia, wyposażenie, środki niskocenne, zbiory biblioteczne, środki obrotowe </t>
  </si>
  <si>
    <t>Gotówka i inne wartości pieniężne od rabunku w lokalu, w tym podatki i inne opłaty zbierane przez sołtysów</t>
  </si>
  <si>
    <t>Gotówka i inne wartości pieniężne od rabunku w transporcie, w tym podatki i inne opłaty zbierane przez sołtysów (teren RP)</t>
  </si>
  <si>
    <t>Koszt odtworzenia danych i oprogramowania</t>
  </si>
  <si>
    <t>Zwiększone koszty działalności nieproporcjonalne</t>
  </si>
  <si>
    <t>Zwiększone koszty działalności proporcjonalne</t>
  </si>
  <si>
    <t>RDK3831</t>
  </si>
  <si>
    <t>STAR</t>
  </si>
  <si>
    <t>80343</t>
  </si>
  <si>
    <t>SPECJALNY</t>
  </si>
  <si>
    <t>Ochotnicza Straż Pożarna w Rogowie</t>
  </si>
  <si>
    <t>WSZ70UA</t>
  </si>
  <si>
    <t>06556</t>
  </si>
  <si>
    <t>FSC-STARACHOWICE</t>
  </si>
  <si>
    <t>WSZ98MY</t>
  </si>
  <si>
    <t>JELCZ</t>
  </si>
  <si>
    <t>010</t>
  </si>
  <si>
    <t>SUJP422CCV0000213</t>
  </si>
  <si>
    <t>WSZ99HE</t>
  </si>
  <si>
    <t>A200</t>
  </si>
  <si>
    <t>47286</t>
  </si>
  <si>
    <t>Ochotnicza Straż Pożarna w Mirowie Starym</t>
  </si>
  <si>
    <t>WSZ64GC</t>
  </si>
  <si>
    <t>IVECO</t>
  </si>
  <si>
    <t>120-19AW</t>
  </si>
  <si>
    <t>WJMB1EESH04073630</t>
  </si>
  <si>
    <t>CIĄGNIK ROLNICZY</t>
  </si>
  <si>
    <t>Budowle nieujęte w ubezpieczeniu systemem sum stałych (ogrodzenia, balustrady, przystanki, wiaty, maszty flagowe, drogi i chodniki wewnętrzne, place, sieci wod.-kan. Wraz z przyłączami i pokrywami, kanalizacje wraz z przyłączami i pokrywami: deszczowe, wodociągowe, sanitarne, teletechniczne, co, gazowe itp., obiekty małej architektury itp.)</t>
  </si>
  <si>
    <t>Znaki drogowe z konstrukcją wsporczą, elementy bezpieczeństwa ruchu drogowego, tablice z nazwami ulic, słupy oświetleniowe, lampy, sygnalizacja świetlna, oświetlenie uliczne</t>
  </si>
  <si>
    <t>Mienie członków OSP</t>
  </si>
  <si>
    <t>Mirów Stary 58, 26-503 Mirów Stary; Filia Biblioteczna w Zbijowie Małym.</t>
  </si>
  <si>
    <t>NIE</t>
  </si>
  <si>
    <t>gaśnice
Liczba sprawnych gaśnic:…2…….</t>
  </si>
  <si>
    <t>TAK</t>
  </si>
  <si>
    <t>Stały dozór fizyczny - ochrona własna 
W godzinach: ………….</t>
  </si>
  <si>
    <t>Agregaty gaśnicze:
Liczba sprawnych agregatów gaśniczych:……….</t>
  </si>
  <si>
    <t>Stały dozór fizyczny - pracownicy firmy ochrony mienia. W godzinach: ………….</t>
  </si>
  <si>
    <t>Hydranty wewnętrzne:
Liczba sprawnych hydrantów wewnętrznych:……….</t>
  </si>
  <si>
    <t>Hydranty zewnętrzne:
Liczba sprawnych hydrantów zewnętrznych:……….</t>
  </si>
  <si>
    <t>Sprawna instalacja gaśnicza
Rodzaj instalacji gaśniczej: ……….</t>
  </si>
  <si>
    <r>
      <t xml:space="preserve">Czy okna budynków są okratowane
</t>
    </r>
    <r>
      <rPr>
        <i/>
        <sz val="9"/>
        <rFont val="Times New Roman"/>
        <family val="1"/>
        <charset val="238"/>
      </rPr>
      <t>gabinet dyrektora, sala informatyczna, sala gimnastyczna-1 okno-pozostałe są osłonięte drabinkami gimnastycznymi</t>
    </r>
  </si>
  <si>
    <t>gaśnice
Liczba sprawnych gaśnic: 6</t>
  </si>
  <si>
    <t>Hydranty wewnętrzne:
Liczba sprawnych hydrantów wewnętrznych:……1</t>
  </si>
  <si>
    <t>Hydranty zewnętrzne:
Liczba sprawnych hydrantów zewnętrznych:……1.</t>
  </si>
  <si>
    <t>Nie</t>
  </si>
  <si>
    <r>
      <t xml:space="preserve">Czy okna budynków są okratowane
</t>
    </r>
    <r>
      <rPr>
        <i/>
        <sz val="9"/>
        <rFont val="Times New Roman"/>
        <family val="1"/>
        <charset val="238"/>
      </rPr>
      <t>(jeśli tak proszę podać które i w jakich pomieszczeniach)pracownia komputerowa</t>
    </r>
  </si>
  <si>
    <t>gaśnice
Liczba sprawnych gaśnic: 10</t>
  </si>
  <si>
    <t>Hydranty wewnętrzne:
Liczba sprawnych hydrantów wewnętrznych: 3</t>
  </si>
  <si>
    <t>Hydranty zewnętrzne:
Liczba sprawnych hydrantów zewnętrznych: 2</t>
  </si>
  <si>
    <t>TAK - wewnętrzny</t>
  </si>
  <si>
    <t>Sprawna instalacja gaśnicza
Rodzaj instalacji gaśniczej: wodna</t>
  </si>
  <si>
    <t>TAK - uruchamiana ręcznie</t>
  </si>
  <si>
    <t>TAK - A i B</t>
  </si>
  <si>
    <t>Mirów 34,26-503 Mirów Stary; Mirów Stary 34a, 26-503 Mirów Stary</t>
  </si>
  <si>
    <t>BRAK</t>
  </si>
  <si>
    <t>KUBOTA</t>
  </si>
  <si>
    <t>B1702DT</t>
  </si>
  <si>
    <t>55669</t>
  </si>
  <si>
    <t>Sumy ubezpieczenia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</si>
</sst>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zł&quot;;\-#,##0.00\ &quot;zł&quot;"/>
    <numFmt numFmtId="8" formatCode="#,##0.00\ &quot;zł&quot;;[Red]\-#,##0.00\ &quot;zł&quot;"/>
    <numFmt numFmtId="44" formatCode="_-* #,##0.00\ &quot;zł&quot;_-;\-* #,##0.00\ &quot;zł&quot;_-;_-* &quot;-&quot;??\ &quot;zł&quot;_-;_-@_-"/>
    <numFmt numFmtId="164" formatCode="#,##0.00\ &quot;zł&quot;"/>
    <numFmt numFmtId="165" formatCode="d/mm/yyyy"/>
    <numFmt numFmtId="166" formatCode="_-* #,##0.00&quot; zł&quot;_-;\-* #,##0.00&quot; zł&quot;_-;_-* \-??&quot; zł&quot;_-;_-@_-"/>
  </numFmts>
  <fonts count="24" x14ac:knownFonts="1">
    <font>
      <sz val="11"/>
      <color theme="1"/>
      <name val="Calibri"/>
      <family val="2"/>
      <charset val="238"/>
      <scheme val="minor"/>
    </font>
    <font>
      <b/>
      <sz val="9"/>
      <color indexed="81"/>
      <name val="Tahoma"/>
      <family val="2"/>
      <charset val="238"/>
    </font>
    <font>
      <sz val="9"/>
      <color indexed="81"/>
      <name val="Tahoma"/>
      <family val="2"/>
      <charset val="238"/>
    </font>
    <font>
      <sz val="10"/>
      <name val="Times New Roman"/>
      <family val="1"/>
      <charset val="238"/>
    </font>
    <font>
      <b/>
      <sz val="9"/>
      <color rgb="FF000000"/>
      <name val="Cambria"/>
      <family val="1"/>
      <charset val="238"/>
      <scheme val="major"/>
    </font>
    <font>
      <b/>
      <sz val="9"/>
      <name val="Cambria"/>
      <family val="1"/>
      <charset val="238"/>
      <scheme val="major"/>
    </font>
    <font>
      <sz val="9"/>
      <color rgb="FF000000"/>
      <name val="Cambria"/>
      <family val="1"/>
      <charset val="238"/>
      <scheme val="major"/>
    </font>
    <font>
      <sz val="9"/>
      <name val="Cambria"/>
      <family val="1"/>
      <charset val="238"/>
      <scheme val="major"/>
    </font>
    <font>
      <i/>
      <sz val="9"/>
      <name val="Cambria"/>
      <family val="1"/>
      <charset val="238"/>
      <scheme val="major"/>
    </font>
    <font>
      <sz val="9"/>
      <color theme="1"/>
      <name val="Cambria"/>
      <family val="1"/>
      <charset val="238"/>
      <scheme val="major"/>
    </font>
    <font>
      <b/>
      <i/>
      <sz val="9"/>
      <name val="Cambria"/>
      <family val="1"/>
      <charset val="238"/>
      <scheme val="major"/>
    </font>
    <font>
      <sz val="10"/>
      <name val="Arial"/>
      <family val="2"/>
      <charset val="238"/>
    </font>
    <font>
      <u/>
      <sz val="10"/>
      <color theme="10"/>
      <name val="Arial"/>
      <family val="2"/>
      <charset val="238"/>
    </font>
    <font>
      <sz val="10"/>
      <name val="Arial"/>
      <family val="2"/>
      <charset val="238"/>
    </font>
    <font>
      <sz val="11"/>
      <color theme="1"/>
      <name val="Calibri"/>
      <family val="2"/>
      <charset val="238"/>
      <scheme val="minor"/>
    </font>
    <font>
      <sz val="9"/>
      <name val="Times New Roman"/>
      <family val="1"/>
      <charset val="238"/>
    </font>
    <font>
      <i/>
      <sz val="9"/>
      <name val="Times New Roman"/>
      <family val="1"/>
      <charset val="238"/>
    </font>
    <font>
      <b/>
      <sz val="9"/>
      <color rgb="FF000000"/>
      <name val="Times New Roman"/>
      <family val="1"/>
      <charset val="238"/>
    </font>
    <font>
      <sz val="9"/>
      <color rgb="FF000000"/>
      <name val="Times New Roman"/>
      <family val="1"/>
      <charset val="238"/>
    </font>
    <font>
      <sz val="11"/>
      <color theme="1"/>
      <name val="Cambria"/>
      <family val="1"/>
      <charset val="238"/>
      <scheme val="major"/>
    </font>
    <font>
      <b/>
      <sz val="11"/>
      <name val="Cambria"/>
      <family val="1"/>
      <charset val="238"/>
      <scheme val="major"/>
    </font>
    <font>
      <b/>
      <sz val="8"/>
      <color indexed="81"/>
      <name val="Tahoma"/>
      <family val="2"/>
      <charset val="238"/>
    </font>
    <font>
      <sz val="8"/>
      <color indexed="81"/>
      <name val="Tahoma"/>
      <family val="2"/>
      <charset val="238"/>
    </font>
    <font>
      <b/>
      <sz val="8"/>
      <color indexed="8"/>
      <name val="Times New Roman"/>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11" fillId="0" borderId="0"/>
    <xf numFmtId="0" fontId="12" fillId="0" borderId="0" applyNumberFormat="0" applyFill="0" applyBorder="0" applyAlignment="0" applyProtection="0"/>
    <xf numFmtId="44" fontId="11" fillId="0" borderId="0" applyFont="0" applyFill="0" applyBorder="0" applyAlignment="0" applyProtection="0"/>
    <xf numFmtId="0" fontId="13" fillId="0" borderId="0"/>
    <xf numFmtId="44" fontId="13" fillId="0" borderId="0" applyFont="0" applyFill="0" applyBorder="0" applyAlignment="0" applyProtection="0"/>
    <xf numFmtId="44" fontId="14" fillId="0" borderId="0" applyFont="0" applyFill="0" applyBorder="0" applyAlignment="0" applyProtection="0"/>
    <xf numFmtId="166" fontId="11" fillId="0" borderId="0" applyFill="0" applyBorder="0" applyAlignment="0" applyProtection="0"/>
    <xf numFmtId="0" fontId="11" fillId="0" borderId="0"/>
  </cellStyleXfs>
  <cellXfs count="147">
    <xf numFmtId="0" fontId="0" fillId="0" borderId="0" xfId="0"/>
    <xf numFmtId="0" fontId="3" fillId="0" borderId="0" xfId="0" applyFont="1" applyFill="1"/>
    <xf numFmtId="0" fontId="7" fillId="0" borderId="3" xfId="0" applyFont="1" applyFill="1" applyBorder="1" applyAlignment="1">
      <alignment vertical="top" wrapText="1"/>
    </xf>
    <xf numFmtId="0" fontId="7" fillId="0" borderId="3" xfId="0" applyFont="1" applyBorder="1" applyAlignment="1">
      <alignment vertical="center" wrapText="1"/>
    </xf>
    <xf numFmtId="0" fontId="7" fillId="0" borderId="3" xfId="0" applyFont="1" applyFill="1" applyBorder="1" applyAlignment="1">
      <alignment vertical="top"/>
    </xf>
    <xf numFmtId="0" fontId="7" fillId="0" borderId="3" xfId="0" applyFont="1" applyBorder="1" applyAlignment="1">
      <alignment vertical="center"/>
    </xf>
    <xf numFmtId="10" fontId="7" fillId="0" borderId="0" xfId="6" applyNumberFormat="1" applyFont="1" applyBorder="1" applyAlignment="1">
      <alignment horizontal="right" vertical="center"/>
    </xf>
    <xf numFmtId="0" fontId="7" fillId="0" borderId="3" xfId="0" applyFont="1" applyBorder="1" applyAlignment="1">
      <alignment horizontal="center" vertical="center"/>
    </xf>
    <xf numFmtId="44" fontId="7" fillId="0" borderId="3" xfId="6" applyFont="1" applyFill="1" applyBorder="1" applyAlignment="1">
      <alignment horizontal="right" vertical="center"/>
    </xf>
    <xf numFmtId="164" fontId="7" fillId="0" borderId="0" xfId="6" applyNumberFormat="1" applyFont="1" applyBorder="1" applyAlignment="1">
      <alignment vertical="center"/>
    </xf>
    <xf numFmtId="8" fontId="7" fillId="0" borderId="3" xfId="6" applyNumberFormat="1" applyFont="1" applyFill="1" applyBorder="1" applyAlignment="1">
      <alignment horizontal="right" vertical="center"/>
    </xf>
    <xf numFmtId="164" fontId="7" fillId="0" borderId="0" xfId="6" applyNumberFormat="1" applyFont="1" applyBorder="1" applyAlignment="1">
      <alignment horizontal="left" vertical="center"/>
    </xf>
    <xf numFmtId="0" fontId="7" fillId="0" borderId="0" xfId="0" applyFont="1" applyAlignment="1">
      <alignment horizontal="right"/>
    </xf>
    <xf numFmtId="0" fontId="7" fillId="0" borderId="6" xfId="0" applyFont="1" applyBorder="1"/>
    <xf numFmtId="164" fontId="7" fillId="0" borderId="6" xfId="0" applyNumberFormat="1" applyFont="1" applyBorder="1"/>
    <xf numFmtId="44" fontId="7" fillId="0" borderId="3" xfId="6" applyFont="1" applyFill="1" applyBorder="1" applyAlignment="1">
      <alignment horizontal="right" vertical="center" wrapText="1"/>
    </xf>
    <xf numFmtId="0" fontId="7" fillId="0" borderId="0" xfId="0" applyFont="1"/>
    <xf numFmtId="164" fontId="7" fillId="0" borderId="0" xfId="0" applyNumberFormat="1" applyFont="1"/>
    <xf numFmtId="44" fontId="7" fillId="0" borderId="0" xfId="3" applyFont="1"/>
    <xf numFmtId="44" fontId="10" fillId="0" borderId="0" xfId="3" applyFont="1" applyFill="1" applyBorder="1" applyAlignment="1">
      <alignment vertical="center"/>
    </xf>
    <xf numFmtId="0" fontId="7" fillId="0" borderId="7" xfId="0" applyFont="1" applyBorder="1"/>
    <xf numFmtId="164" fontId="5" fillId="0" borderId="7" xfId="0" applyNumberFormat="1" applyFont="1" applyBorder="1"/>
    <xf numFmtId="44" fontId="7" fillId="0" borderId="0" xfId="3" applyFont="1" applyFill="1"/>
    <xf numFmtId="44" fontId="7" fillId="0" borderId="3" xfId="3" applyFont="1" applyFill="1" applyBorder="1" applyAlignment="1" applyProtection="1">
      <alignment horizontal="right" vertical="center" wrapText="1"/>
      <protection locked="0"/>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1" fontId="5" fillId="0" borderId="3" xfId="6" applyNumberFormat="1" applyFont="1" applyBorder="1" applyAlignment="1">
      <alignment horizontal="center" vertical="center" wrapText="1"/>
    </xf>
    <xf numFmtId="1" fontId="5" fillId="0" borderId="3" xfId="3" applyNumberFormat="1" applyFont="1" applyBorder="1" applyAlignment="1">
      <alignment horizontal="center" vertical="center" wrapText="1"/>
    </xf>
    <xf numFmtId="0" fontId="7" fillId="0" borderId="3" xfId="0" applyFont="1" applyBorder="1" applyAlignment="1">
      <alignment horizontal="left" vertical="center"/>
    </xf>
    <xf numFmtId="44" fontId="7" fillId="0" borderId="3" xfId="3" applyFont="1" applyBorder="1" applyAlignment="1">
      <alignment horizontal="right" vertical="center"/>
    </xf>
    <xf numFmtId="44" fontId="5" fillId="3" borderId="3" xfId="3" applyFont="1" applyFill="1" applyBorder="1" applyAlignment="1">
      <alignment horizontal="center" vertical="center"/>
    </xf>
    <xf numFmtId="0" fontId="7" fillId="3" borderId="3" xfId="3" applyNumberFormat="1" applyFont="1" applyFill="1" applyBorder="1" applyAlignment="1">
      <alignment horizontal="center" vertical="center"/>
    </xf>
    <xf numFmtId="44" fontId="7" fillId="3" borderId="3" xfId="3" applyNumberFormat="1" applyFont="1" applyFill="1" applyBorder="1" applyAlignment="1">
      <alignment horizontal="center" vertical="center"/>
    </xf>
    <xf numFmtId="0" fontId="5" fillId="3" borderId="3" xfId="3" applyNumberFormat="1" applyFont="1" applyFill="1" applyBorder="1" applyAlignment="1">
      <alignment horizontal="center" vertical="center"/>
    </xf>
    <xf numFmtId="0" fontId="8" fillId="0" borderId="3" xfId="0" applyFont="1" applyFill="1" applyBorder="1" applyAlignment="1">
      <alignment vertical="center" wrapText="1"/>
    </xf>
    <xf numFmtId="2" fontId="7" fillId="0" borderId="0" xfId="6" applyNumberFormat="1" applyFont="1" applyBorder="1" applyAlignment="1">
      <alignment vertical="center"/>
    </xf>
    <xf numFmtId="2" fontId="0" fillId="0" borderId="0" xfId="0" applyNumberFormat="1"/>
    <xf numFmtId="2" fontId="7" fillId="0" borderId="0" xfId="3" applyNumberFormat="1" applyFont="1" applyBorder="1"/>
    <xf numFmtId="2" fontId="7" fillId="0" borderId="0" xfId="3" quotePrefix="1" applyNumberFormat="1" applyFont="1" applyBorder="1" applyAlignment="1">
      <alignment horizontal="right"/>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164" fontId="9" fillId="0" borderId="3" xfId="0" applyNumberFormat="1" applyFont="1" applyBorder="1" applyAlignment="1">
      <alignment horizontal="right" vertical="center" wrapText="1"/>
    </xf>
    <xf numFmtId="0" fontId="7" fillId="0" borderId="3" xfId="0" applyFont="1" applyFill="1" applyBorder="1" applyAlignment="1">
      <alignment horizontal="left" vertical="center" wrapText="1"/>
    </xf>
    <xf numFmtId="0" fontId="15" fillId="0" borderId="3" xfId="1" applyFont="1" applyBorder="1" applyAlignment="1">
      <alignment vertical="center" wrapText="1"/>
    </xf>
    <xf numFmtId="0" fontId="18" fillId="0" borderId="3" xfId="1" applyFont="1" applyBorder="1" applyAlignment="1">
      <alignment vertical="center" wrapText="1"/>
    </xf>
    <xf numFmtId="0" fontId="3" fillId="0" borderId="3" xfId="1" applyFont="1" applyFill="1" applyBorder="1" applyAlignment="1">
      <alignment vertical="center"/>
    </xf>
    <xf numFmtId="2" fontId="7" fillId="0" borderId="0" xfId="6"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19" fillId="0" borderId="0" xfId="0" applyFont="1"/>
    <xf numFmtId="0" fontId="9" fillId="0" borderId="0" xfId="0" applyFont="1"/>
    <xf numFmtId="7" fontId="7" fillId="0" borderId="3" xfId="6" applyNumberFormat="1" applyFont="1" applyFill="1" applyBorder="1" applyAlignment="1" applyProtection="1">
      <alignment horizontal="center" vertical="center"/>
    </xf>
    <xf numFmtId="165"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7" fontId="7" fillId="0" borderId="3" xfId="0" applyNumberFormat="1" applyFont="1" applyFill="1" applyBorder="1" applyAlignment="1">
      <alignment horizontal="center" vertical="center"/>
    </xf>
    <xf numFmtId="165" fontId="7" fillId="0"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9" fillId="0" borderId="3" xfId="0" applyFont="1" applyBorder="1" applyAlignment="1">
      <alignment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lef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0" fontId="7" fillId="3" borderId="3" xfId="0" applyFont="1" applyFill="1" applyBorder="1" applyAlignment="1">
      <alignment vertical="top" wrapText="1"/>
    </xf>
    <xf numFmtId="0" fontId="17" fillId="3" borderId="3" xfId="1" applyFont="1" applyFill="1" applyBorder="1" applyAlignment="1">
      <alignment horizontal="center" vertical="center" wrapText="1"/>
    </xf>
    <xf numFmtId="0" fontId="17" fillId="3" borderId="3" xfId="0" applyFont="1" applyFill="1" applyBorder="1" applyAlignment="1">
      <alignment horizontal="center" vertical="center" wrapText="1"/>
    </xf>
    <xf numFmtId="0" fontId="7" fillId="2" borderId="3" xfId="0" applyFont="1" applyFill="1" applyBorder="1" applyAlignment="1">
      <alignment vertical="center" wrapText="1"/>
    </xf>
    <xf numFmtId="44" fontId="7" fillId="2" borderId="3" xfId="6" applyFont="1" applyFill="1" applyBorder="1" applyAlignment="1">
      <alignment horizontal="right" vertical="center"/>
    </xf>
    <xf numFmtId="0" fontId="8" fillId="2" borderId="3" xfId="0" applyFont="1" applyFill="1" applyBorder="1" applyAlignment="1">
      <alignment horizontal="center" vertical="center" wrapText="1"/>
    </xf>
    <xf numFmtId="44" fontId="5" fillId="2" borderId="3" xfId="6" applyFont="1" applyFill="1" applyBorder="1" applyAlignment="1">
      <alignment horizontal="center" vertical="center"/>
    </xf>
    <xf numFmtId="164" fontId="5" fillId="2" borderId="3" xfId="0" applyNumberFormat="1" applyFont="1" applyFill="1" applyBorder="1" applyAlignment="1">
      <alignment horizontal="center" vertical="center"/>
    </xf>
    <xf numFmtId="0" fontId="7" fillId="2" borderId="3" xfId="0" applyFont="1" applyFill="1" applyBorder="1" applyAlignment="1">
      <alignment horizontal="left" vertical="center" wrapText="1"/>
    </xf>
    <xf numFmtId="8" fontId="7" fillId="2" borderId="3" xfId="0" applyNumberFormat="1" applyFont="1" applyFill="1" applyBorder="1" applyAlignment="1">
      <alignment horizontal="right" vertical="center" wrapText="1"/>
    </xf>
    <xf numFmtId="0" fontId="8" fillId="2" borderId="3" xfId="0" applyFont="1" applyFill="1" applyBorder="1" applyAlignment="1">
      <alignment horizontal="center" vertical="center" wrapText="1"/>
    </xf>
    <xf numFmtId="44" fontId="5" fillId="2" borderId="3" xfId="3" applyFont="1" applyFill="1" applyBorder="1" applyAlignment="1">
      <alignment horizontal="center" vertical="center"/>
    </xf>
    <xf numFmtId="0" fontId="7" fillId="2" borderId="3" xfId="3" applyNumberFormat="1" applyFont="1" applyFill="1" applyBorder="1" applyAlignment="1">
      <alignment horizontal="center" vertical="center"/>
    </xf>
    <xf numFmtId="44" fontId="7" fillId="2" borderId="3" xfId="3" applyFont="1" applyFill="1" applyBorder="1" applyAlignment="1">
      <alignment horizontal="center" vertical="center"/>
    </xf>
    <xf numFmtId="0" fontId="7" fillId="2" borderId="3" xfId="3" applyNumberFormat="1" applyFont="1" applyFill="1" applyBorder="1" applyAlignment="1">
      <alignment horizontal="center" vertical="center" wrapText="1"/>
    </xf>
    <xf numFmtId="0" fontId="5" fillId="2" borderId="3" xfId="3" quotePrefix="1" applyNumberFormat="1" applyFont="1" applyFill="1" applyBorder="1" applyAlignment="1">
      <alignment horizontal="center" vertical="center"/>
    </xf>
    <xf numFmtId="0" fontId="7" fillId="2" borderId="3" xfId="3" quotePrefix="1"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7" fillId="0" borderId="3" xfId="3" applyNumberFormat="1" applyFont="1" applyFill="1" applyBorder="1" applyAlignment="1">
      <alignment horizontal="center" vertical="center"/>
    </xf>
    <xf numFmtId="44" fontId="7" fillId="0" borderId="3" xfId="3" applyFont="1" applyFill="1" applyBorder="1" applyAlignment="1">
      <alignment horizontal="center" vertical="center"/>
    </xf>
    <xf numFmtId="0" fontId="5" fillId="0" borderId="3" xfId="3" quotePrefix="1" applyNumberFormat="1" applyFont="1" applyFill="1" applyBorder="1" applyAlignment="1">
      <alignment horizontal="center" vertical="center"/>
    </xf>
    <xf numFmtId="44" fontId="5" fillId="0" borderId="3" xfId="3" applyFont="1" applyFill="1" applyBorder="1" applyAlignment="1">
      <alignment horizontal="center" vertical="center"/>
    </xf>
    <xf numFmtId="0" fontId="7" fillId="0" borderId="3" xfId="3" quotePrefix="1" applyNumberFormat="1" applyFont="1" applyFill="1" applyBorder="1" applyAlignment="1">
      <alignment horizontal="center" vertical="center"/>
    </xf>
    <xf numFmtId="164" fontId="0" fillId="0" borderId="0" xfId="0" applyNumberFormat="1"/>
    <xf numFmtId="0" fontId="7" fillId="0"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2" borderId="3" xfId="3"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14" fontId="7" fillId="2" borderId="3" xfId="3" applyNumberFormat="1" applyFont="1" applyFill="1" applyBorder="1" applyAlignment="1">
      <alignment horizontal="center" vertical="center"/>
    </xf>
    <xf numFmtId="14" fontId="7" fillId="0" borderId="3" xfId="3" applyNumberFormat="1" applyFont="1" applyFill="1" applyBorder="1" applyAlignment="1">
      <alignment horizontal="center" vertical="center"/>
    </xf>
    <xf numFmtId="44" fontId="5" fillId="3"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7" xfId="0" applyFont="1" applyBorder="1" applyAlignment="1">
      <alignment horizontal="left"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xf>
    <xf numFmtId="0" fontId="7" fillId="0" borderId="1" xfId="0" applyFont="1" applyBorder="1" applyAlignment="1">
      <alignment horizontal="left" vertical="center"/>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20"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3" fillId="0" borderId="3" xfId="1" applyFont="1" applyBorder="1" applyAlignment="1">
      <alignment horizontal="left" vertical="center" wrapText="1"/>
    </xf>
    <xf numFmtId="0" fontId="18" fillId="0" borderId="3" xfId="1" applyFont="1" applyBorder="1" applyAlignment="1">
      <alignment horizontal="center" vertical="center" wrapText="1"/>
    </xf>
    <xf numFmtId="0" fontId="20" fillId="4" borderId="3" xfId="0" applyFont="1" applyFill="1" applyBorder="1" applyAlignment="1">
      <alignment horizontal="center" vertical="center" textRotation="90" wrapText="1"/>
    </xf>
    <xf numFmtId="0" fontId="5" fillId="3" borderId="3" xfId="0" applyFont="1" applyFill="1" applyBorder="1" applyAlignment="1">
      <alignment horizontal="center" vertical="center"/>
    </xf>
    <xf numFmtId="0" fontId="5" fillId="2" borderId="3" xfId="3" applyNumberFormat="1" applyFont="1" applyFill="1" applyBorder="1" applyAlignment="1">
      <alignment horizontal="center" vertical="center"/>
    </xf>
    <xf numFmtId="0" fontId="5" fillId="0" borderId="3" xfId="3" applyNumberFormat="1" applyFont="1" applyFill="1" applyBorder="1" applyAlignment="1">
      <alignment horizontal="center" vertical="center"/>
    </xf>
    <xf numFmtId="44" fontId="5" fillId="3" borderId="3" xfId="3" applyFont="1" applyFill="1" applyBorder="1" applyAlignment="1">
      <alignment horizontal="center" vertical="center"/>
    </xf>
    <xf numFmtId="0" fontId="5" fillId="0" borderId="3" xfId="0" applyFont="1" applyFill="1" applyBorder="1" applyAlignment="1">
      <alignment horizontal="center" vertical="center"/>
    </xf>
    <xf numFmtId="0" fontId="7" fillId="3" borderId="3"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164" fontId="7" fillId="0" borderId="3"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164" fontId="7" fillId="3"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20" fillId="4" borderId="5" xfId="0" applyFont="1" applyFill="1" applyBorder="1" applyAlignment="1">
      <alignment horizontal="center" vertical="center" textRotation="90" wrapText="1"/>
    </xf>
    <xf numFmtId="0" fontId="20" fillId="4" borderId="8" xfId="0" applyFont="1" applyFill="1" applyBorder="1" applyAlignment="1">
      <alignment horizontal="center" vertical="center" textRotation="90" wrapText="1"/>
    </xf>
    <xf numFmtId="0" fontId="20" fillId="4" borderId="2" xfId="0" applyFont="1" applyFill="1" applyBorder="1" applyAlignment="1">
      <alignment horizontal="center" vertical="center" textRotation="90" wrapText="1"/>
    </xf>
  </cellXfs>
  <cellStyles count="9">
    <cellStyle name="Hiperłącze 2" xfId="2"/>
    <cellStyle name="Normalny" xfId="0" builtinId="0"/>
    <cellStyle name="Normalny 2" xfId="1"/>
    <cellStyle name="Normalny 3" xfId="4"/>
    <cellStyle name="Normalny 3 2" xfId="8"/>
    <cellStyle name="Walutowy" xfId="6" builtinId="4"/>
    <cellStyle name="Walutowy 2" xfId="3"/>
    <cellStyle name="Walutowy 3" xfId="5"/>
    <cellStyle name="Walutowy 4" xfId="7"/>
  </cellStyles>
  <dxfs count="0"/>
  <tableStyles count="0" defaultTableStyle="TableStyleMedium2" defaultPivotStyle="PivotStyleLight16"/>
  <colors>
    <mruColors>
      <color rgb="FFD9D9D9"/>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zoomScale="80" zoomScaleNormal="80" workbookViewId="0"/>
  </sheetViews>
  <sheetFormatPr defaultRowHeight="15" x14ac:dyDescent="0.25"/>
  <cols>
    <col min="1" max="1" width="5.7109375" customWidth="1"/>
    <col min="2" max="2" width="50.7109375" customWidth="1"/>
    <col min="3" max="4" width="25.7109375" customWidth="1"/>
  </cols>
  <sheetData>
    <row r="1" spans="1:6" ht="20.100000000000001" customHeight="1" x14ac:dyDescent="0.25">
      <c r="A1" s="8"/>
      <c r="B1" s="51"/>
      <c r="C1" s="51"/>
      <c r="D1" s="51"/>
    </row>
    <row r="2" spans="1:6" ht="20.100000000000001" customHeight="1" x14ac:dyDescent="0.25">
      <c r="A2" s="58" t="s">
        <v>5</v>
      </c>
      <c r="B2" s="58" t="s">
        <v>99</v>
      </c>
      <c r="C2" s="58" t="s">
        <v>19</v>
      </c>
      <c r="D2" s="6"/>
    </row>
    <row r="3" spans="1:6" ht="20.100000000000001" customHeight="1" x14ac:dyDescent="0.25">
      <c r="A3" s="25" t="s">
        <v>109</v>
      </c>
      <c r="B3" s="49" t="s">
        <v>112</v>
      </c>
      <c r="C3" s="8">
        <f>D34+D45+D56+D67+D78+D89</f>
        <v>9085277.4900000002</v>
      </c>
      <c r="D3" s="35"/>
      <c r="E3" s="36"/>
      <c r="F3" s="36"/>
    </row>
    <row r="4" spans="1:6" ht="20.100000000000001" customHeight="1" x14ac:dyDescent="0.25">
      <c r="A4" s="25" t="s">
        <v>110</v>
      </c>
      <c r="B4" s="49" t="s">
        <v>113</v>
      </c>
      <c r="C4" s="8">
        <f t="shared" ref="C4:C7" si="0">D35+D46+D57+D68+D79+D90</f>
        <v>125100.53</v>
      </c>
      <c r="D4" s="35"/>
      <c r="E4" s="36"/>
    </row>
    <row r="5" spans="1:6" ht="20.100000000000001" customHeight="1" x14ac:dyDescent="0.25">
      <c r="A5" s="25" t="s">
        <v>111</v>
      </c>
      <c r="B5" s="49" t="s">
        <v>114</v>
      </c>
      <c r="C5" s="8">
        <f t="shared" si="0"/>
        <v>49864</v>
      </c>
      <c r="D5" s="35"/>
      <c r="E5" s="36"/>
    </row>
    <row r="6" spans="1:6" ht="20.100000000000001" customHeight="1" x14ac:dyDescent="0.25">
      <c r="A6" s="25">
        <v>2</v>
      </c>
      <c r="B6" s="49" t="s">
        <v>100</v>
      </c>
      <c r="C6" s="8">
        <f t="shared" si="0"/>
        <v>4124387.8600000003</v>
      </c>
      <c r="D6" s="35"/>
      <c r="E6" s="36"/>
    </row>
    <row r="7" spans="1:6" ht="20.100000000000001" customHeight="1" x14ac:dyDescent="0.25">
      <c r="A7" s="25">
        <v>3</v>
      </c>
      <c r="B7" s="49" t="s">
        <v>101</v>
      </c>
      <c r="C7" s="8">
        <f t="shared" si="0"/>
        <v>179373.69</v>
      </c>
      <c r="D7" s="35"/>
      <c r="E7" s="36"/>
    </row>
    <row r="8" spans="1:6" ht="20.100000000000001" customHeight="1" x14ac:dyDescent="0.25">
      <c r="A8" s="25">
        <v>4</v>
      </c>
      <c r="B8" s="69" t="s">
        <v>148</v>
      </c>
      <c r="C8" s="70">
        <v>200000</v>
      </c>
      <c r="D8" s="46"/>
      <c r="E8" s="36"/>
    </row>
    <row r="9" spans="1:6" ht="20.100000000000001" customHeight="1" x14ac:dyDescent="0.25">
      <c r="A9" s="25">
        <v>5</v>
      </c>
      <c r="B9" s="69" t="s">
        <v>102</v>
      </c>
      <c r="C9" s="70">
        <v>10000</v>
      </c>
      <c r="D9" s="46"/>
      <c r="E9" s="36"/>
    </row>
    <row r="10" spans="1:6" ht="20.100000000000001" customHeight="1" x14ac:dyDescent="0.25">
      <c r="A10" s="25">
        <v>6</v>
      </c>
      <c r="B10" s="69" t="s">
        <v>257</v>
      </c>
      <c r="C10" s="70">
        <v>100000</v>
      </c>
      <c r="D10" s="46"/>
      <c r="E10" s="36"/>
    </row>
    <row r="11" spans="1:6" ht="20.100000000000001" customHeight="1" x14ac:dyDescent="0.25">
      <c r="A11" s="25">
        <v>7</v>
      </c>
      <c r="B11" s="69" t="s">
        <v>120</v>
      </c>
      <c r="C11" s="70">
        <v>90000</v>
      </c>
      <c r="D11" s="46"/>
      <c r="E11" s="36"/>
    </row>
    <row r="12" spans="1:6" ht="20.100000000000001" customHeight="1" x14ac:dyDescent="0.25">
      <c r="A12" s="25">
        <v>8</v>
      </c>
      <c r="B12" s="69" t="s">
        <v>149</v>
      </c>
      <c r="C12" s="70">
        <v>10000</v>
      </c>
      <c r="D12" s="46"/>
      <c r="E12" s="36"/>
    </row>
    <row r="13" spans="1:6" ht="20.100000000000001" customHeight="1" x14ac:dyDescent="0.25">
      <c r="A13" s="25">
        <v>9</v>
      </c>
      <c r="B13" s="69" t="s">
        <v>258</v>
      </c>
      <c r="C13" s="70">
        <v>60000</v>
      </c>
      <c r="D13" s="46"/>
      <c r="E13" s="36"/>
    </row>
    <row r="14" spans="1:6" ht="20.100000000000001" customHeight="1" x14ac:dyDescent="0.25">
      <c r="A14" s="25">
        <v>10</v>
      </c>
      <c r="B14" s="69" t="s">
        <v>150</v>
      </c>
      <c r="C14" s="70">
        <v>50000</v>
      </c>
      <c r="D14" s="46"/>
      <c r="E14" s="36"/>
    </row>
    <row r="15" spans="1:6" ht="20.100000000000001" customHeight="1" x14ac:dyDescent="0.25">
      <c r="A15" s="25">
        <v>11</v>
      </c>
      <c r="B15" s="69" t="s">
        <v>289</v>
      </c>
      <c r="C15" s="70">
        <v>80000</v>
      </c>
      <c r="D15" s="46"/>
      <c r="E15" s="36"/>
    </row>
    <row r="16" spans="1:6" ht="60" customHeight="1" x14ac:dyDescent="0.25">
      <c r="A16" s="25">
        <v>12</v>
      </c>
      <c r="B16" s="69" t="s">
        <v>288</v>
      </c>
      <c r="C16" s="70">
        <v>20000</v>
      </c>
      <c r="D16" s="46"/>
      <c r="E16" s="36"/>
    </row>
    <row r="17" spans="1:5" ht="60" customHeight="1" x14ac:dyDescent="0.25">
      <c r="A17" s="25">
        <v>13</v>
      </c>
      <c r="B17" s="69" t="s">
        <v>259</v>
      </c>
      <c r="C17" s="70">
        <v>20000</v>
      </c>
      <c r="D17" s="46"/>
      <c r="E17" s="36"/>
    </row>
    <row r="18" spans="1:5" ht="60" customHeight="1" x14ac:dyDescent="0.25">
      <c r="A18" s="25">
        <v>14</v>
      </c>
      <c r="B18" s="69" t="s">
        <v>287</v>
      </c>
      <c r="C18" s="70">
        <v>40000</v>
      </c>
      <c r="D18" s="46"/>
      <c r="E18" s="36"/>
    </row>
    <row r="19" spans="1:5" ht="20.100000000000001" customHeight="1" x14ac:dyDescent="0.25">
      <c r="A19" s="111" t="s">
        <v>103</v>
      </c>
      <c r="B19" s="111"/>
      <c r="C19" s="111"/>
      <c r="D19" s="9"/>
    </row>
    <row r="20" spans="1:5" ht="39.950000000000003" customHeight="1" x14ac:dyDescent="0.25">
      <c r="A20" s="25">
        <v>1</v>
      </c>
      <c r="B20" s="3" t="s">
        <v>260</v>
      </c>
      <c r="C20" s="10">
        <v>30000</v>
      </c>
      <c r="D20" s="9"/>
    </row>
    <row r="21" spans="1:5" ht="39.950000000000003" customHeight="1" x14ac:dyDescent="0.25">
      <c r="A21" s="25">
        <v>2</v>
      </c>
      <c r="B21" s="5" t="s">
        <v>151</v>
      </c>
      <c r="C21" s="10">
        <v>5000</v>
      </c>
      <c r="D21" s="9"/>
    </row>
    <row r="22" spans="1:5" ht="39.950000000000003" customHeight="1" x14ac:dyDescent="0.25">
      <c r="A22" s="25">
        <v>3</v>
      </c>
      <c r="B22" s="3" t="s">
        <v>261</v>
      </c>
      <c r="C22" s="10">
        <v>5000</v>
      </c>
      <c r="D22" s="11"/>
    </row>
    <row r="23" spans="1:5" ht="39.950000000000003" customHeight="1" x14ac:dyDescent="0.25">
      <c r="A23" s="25">
        <v>4</v>
      </c>
      <c r="B23" s="3" t="s">
        <v>262</v>
      </c>
      <c r="C23" s="10">
        <v>20000</v>
      </c>
      <c r="D23" s="11"/>
    </row>
    <row r="24" spans="1:5" ht="39.950000000000003" customHeight="1" x14ac:dyDescent="0.25">
      <c r="A24" s="112" t="s">
        <v>104</v>
      </c>
      <c r="B24" s="112"/>
      <c r="C24" s="112"/>
      <c r="D24" s="9"/>
    </row>
    <row r="25" spans="1:5" ht="20.100000000000001" customHeight="1" x14ac:dyDescent="0.25">
      <c r="A25" s="25">
        <v>1</v>
      </c>
      <c r="B25" s="28" t="s">
        <v>105</v>
      </c>
      <c r="C25" s="10">
        <v>10000</v>
      </c>
      <c r="D25" s="9"/>
    </row>
    <row r="26" spans="1:5" ht="20.100000000000001" customHeight="1" x14ac:dyDescent="0.25">
      <c r="A26" s="12"/>
      <c r="B26" s="13"/>
      <c r="C26" s="14"/>
      <c r="D26" s="9"/>
    </row>
    <row r="27" spans="1:5" ht="20.100000000000001" customHeight="1" x14ac:dyDescent="0.25">
      <c r="A27" s="109" t="s">
        <v>106</v>
      </c>
      <c r="B27" s="110"/>
      <c r="C27" s="76" t="s">
        <v>2</v>
      </c>
      <c r="D27" s="26" t="s">
        <v>185</v>
      </c>
    </row>
    <row r="28" spans="1:5" ht="20.100000000000001" customHeight="1" x14ac:dyDescent="0.25">
      <c r="A28" s="101" t="s">
        <v>170</v>
      </c>
      <c r="B28" s="102"/>
      <c r="C28" s="101" t="s">
        <v>177</v>
      </c>
      <c r="D28" s="102"/>
    </row>
    <row r="29" spans="1:5" ht="20.100000000000001" customHeight="1" x14ac:dyDescent="0.25">
      <c r="A29" s="109" t="s">
        <v>106</v>
      </c>
      <c r="B29" s="110"/>
      <c r="C29" s="76" t="s">
        <v>2</v>
      </c>
      <c r="D29" s="26" t="s">
        <v>182</v>
      </c>
    </row>
    <row r="30" spans="1:5" ht="20.100000000000001" customHeight="1" x14ac:dyDescent="0.25">
      <c r="A30" s="101" t="s">
        <v>171</v>
      </c>
      <c r="B30" s="102"/>
      <c r="C30" s="101" t="s">
        <v>177</v>
      </c>
      <c r="D30" s="102"/>
    </row>
    <row r="31" spans="1:5" ht="20.100000000000001" customHeight="1" x14ac:dyDescent="0.25">
      <c r="A31" s="103" t="s">
        <v>107</v>
      </c>
      <c r="B31" s="104"/>
      <c r="C31" s="104"/>
      <c r="D31" s="105"/>
    </row>
    <row r="32" spans="1:5" ht="20.100000000000001" customHeight="1" x14ac:dyDescent="0.25">
      <c r="A32" s="101" t="s">
        <v>141</v>
      </c>
      <c r="B32" s="106"/>
      <c r="C32" s="106"/>
      <c r="D32" s="102"/>
    </row>
    <row r="33" spans="1:4" ht="20.100000000000001" customHeight="1" x14ac:dyDescent="0.25">
      <c r="A33" s="58" t="s">
        <v>0</v>
      </c>
      <c r="B33" s="107" t="s">
        <v>108</v>
      </c>
      <c r="C33" s="108"/>
      <c r="D33" s="72" t="s">
        <v>19</v>
      </c>
    </row>
    <row r="34" spans="1:4" ht="20.100000000000001" customHeight="1" x14ac:dyDescent="0.25">
      <c r="A34" s="48" t="str">
        <f>$A$3</f>
        <v>1A</v>
      </c>
      <c r="B34" s="99" t="str">
        <f>$B$3</f>
        <v>Budynki użyteczności publicznej</v>
      </c>
      <c r="C34" s="100"/>
      <c r="D34" s="15">
        <f>(SUM('Zakładka nr 6'!V4:V45)-'Zakładka nr 6'!V30-'Zakładka nr 6'!V32-'Zakładka nr 6'!V38-'Zakładka nr 6'!V44)</f>
        <v>9085277.4900000002</v>
      </c>
    </row>
    <row r="35" spans="1:4" ht="20.100000000000001" customHeight="1" x14ac:dyDescent="0.25">
      <c r="A35" s="48" t="str">
        <f>$A$4</f>
        <v>1B</v>
      </c>
      <c r="B35" s="99" t="str">
        <f>$B$4</f>
        <v>Budynki mieszkalne</v>
      </c>
      <c r="C35" s="100"/>
      <c r="D35" s="15">
        <f>('Zakładka nr 6'!V30+'Zakładka nr 6'!V38)</f>
        <v>125100.53</v>
      </c>
    </row>
    <row r="36" spans="1:4" ht="20.100000000000001" customHeight="1" x14ac:dyDescent="0.25">
      <c r="A36" s="48" t="str">
        <f>$A$5</f>
        <v>1C</v>
      </c>
      <c r="B36" s="99" t="str">
        <f>$B$5</f>
        <v>Budynki gospodarcze, garaże</v>
      </c>
      <c r="C36" s="100"/>
      <c r="D36" s="15">
        <f>('Zakładka nr 6'!V32+'Zakładka nr 6'!V44)</f>
        <v>49864</v>
      </c>
    </row>
    <row r="37" spans="1:4" ht="20.100000000000001" customHeight="1" x14ac:dyDescent="0.25">
      <c r="A37" s="48">
        <f>$A$6</f>
        <v>2</v>
      </c>
      <c r="B37" s="99" t="str">
        <f>$B$6</f>
        <v>Budowle</v>
      </c>
      <c r="C37" s="100"/>
      <c r="D37" s="15">
        <f>(SUM('Zakładka nr 7'!E3:E22))</f>
        <v>4124387.8600000003</v>
      </c>
    </row>
    <row r="38" spans="1:4" ht="20.100000000000001" customHeight="1" x14ac:dyDescent="0.25">
      <c r="A38" s="48">
        <f>$A$7</f>
        <v>3</v>
      </c>
      <c r="B38" s="99" t="str">
        <f>$B$7</f>
        <v>Wyposażenie, urządzenia, maszyny</v>
      </c>
      <c r="C38" s="100"/>
      <c r="D38" s="15">
        <f>(125497.55+15779.06+9647.08+18450)</f>
        <v>169373.69</v>
      </c>
    </row>
    <row r="39" spans="1:4" ht="20.100000000000001" customHeight="1" x14ac:dyDescent="0.25">
      <c r="A39" s="50"/>
      <c r="B39" s="50"/>
      <c r="C39" s="50"/>
      <c r="D39" s="50"/>
    </row>
    <row r="40" spans="1:4" ht="20.100000000000001" customHeight="1" x14ac:dyDescent="0.25">
      <c r="A40" s="109" t="s">
        <v>106</v>
      </c>
      <c r="B40" s="110"/>
      <c r="C40" s="71" t="s">
        <v>2</v>
      </c>
      <c r="D40" s="26" t="s">
        <v>186</v>
      </c>
    </row>
    <row r="41" spans="1:4" ht="20.100000000000001" customHeight="1" x14ac:dyDescent="0.25">
      <c r="A41" s="101" t="s">
        <v>172</v>
      </c>
      <c r="B41" s="102"/>
      <c r="C41" s="101" t="s">
        <v>177</v>
      </c>
      <c r="D41" s="102"/>
    </row>
    <row r="42" spans="1:4" ht="20.100000000000001" customHeight="1" x14ac:dyDescent="0.25">
      <c r="A42" s="103" t="s">
        <v>107</v>
      </c>
      <c r="B42" s="104"/>
      <c r="C42" s="104"/>
      <c r="D42" s="105"/>
    </row>
    <row r="43" spans="1:4" ht="20.100000000000001" customHeight="1" x14ac:dyDescent="0.25">
      <c r="A43" s="101" t="s">
        <v>177</v>
      </c>
      <c r="B43" s="106"/>
      <c r="C43" s="106"/>
      <c r="D43" s="102"/>
    </row>
    <row r="44" spans="1:4" ht="20.100000000000001" customHeight="1" x14ac:dyDescent="0.25">
      <c r="A44" s="58" t="s">
        <v>0</v>
      </c>
      <c r="B44" s="107" t="s">
        <v>108</v>
      </c>
      <c r="C44" s="108"/>
      <c r="D44" s="72" t="s">
        <v>19</v>
      </c>
    </row>
    <row r="45" spans="1:4" ht="20.100000000000001" customHeight="1" x14ac:dyDescent="0.25">
      <c r="A45" s="48" t="str">
        <f>$A$3</f>
        <v>1A</v>
      </c>
      <c r="B45" s="99" t="str">
        <f>$B$3</f>
        <v>Budynki użyteczności publicznej</v>
      </c>
      <c r="C45" s="100"/>
      <c r="D45" s="15">
        <f>(0)</f>
        <v>0</v>
      </c>
    </row>
    <row r="46" spans="1:4" ht="20.100000000000001" customHeight="1" x14ac:dyDescent="0.25">
      <c r="A46" s="48" t="str">
        <f>$A$4</f>
        <v>1B</v>
      </c>
      <c r="B46" s="99" t="str">
        <f>$B$4</f>
        <v>Budynki mieszkalne</v>
      </c>
      <c r="C46" s="100"/>
      <c r="D46" s="15">
        <f>(0)</f>
        <v>0</v>
      </c>
    </row>
    <row r="47" spans="1:4" ht="20.100000000000001" customHeight="1" x14ac:dyDescent="0.25">
      <c r="A47" s="48" t="str">
        <f>$A$5</f>
        <v>1C</v>
      </c>
      <c r="B47" s="99" t="str">
        <f>$B$5</f>
        <v>Budynki gospodarcze, garaże</v>
      </c>
      <c r="C47" s="100"/>
      <c r="D47" s="15">
        <f>(0)</f>
        <v>0</v>
      </c>
    </row>
    <row r="48" spans="1:4" ht="20.100000000000001" customHeight="1" x14ac:dyDescent="0.25">
      <c r="A48" s="48">
        <f>$A$6</f>
        <v>2</v>
      </c>
      <c r="B48" s="99" t="str">
        <f>$B$6</f>
        <v>Budowle</v>
      </c>
      <c r="C48" s="100"/>
      <c r="D48" s="15">
        <f>(0)</f>
        <v>0</v>
      </c>
    </row>
    <row r="49" spans="1:4" ht="20.100000000000001" customHeight="1" x14ac:dyDescent="0.25">
      <c r="A49" s="48">
        <f>$A$7</f>
        <v>3</v>
      </c>
      <c r="B49" s="99" t="str">
        <f>$B$7</f>
        <v>Wyposażenie, urządzenia, maszyny</v>
      </c>
      <c r="C49" s="100"/>
      <c r="D49" s="15">
        <f>(0)</f>
        <v>0</v>
      </c>
    </row>
    <row r="50" spans="1:4" ht="20.100000000000001" customHeight="1" x14ac:dyDescent="0.25">
      <c r="A50" s="50"/>
      <c r="B50" s="50"/>
      <c r="C50" s="50"/>
      <c r="D50" s="50"/>
    </row>
    <row r="51" spans="1:4" ht="20.100000000000001" customHeight="1" x14ac:dyDescent="0.25">
      <c r="A51" s="109" t="s">
        <v>106</v>
      </c>
      <c r="B51" s="110"/>
      <c r="C51" s="71" t="s">
        <v>2</v>
      </c>
      <c r="D51" s="26" t="s">
        <v>183</v>
      </c>
    </row>
    <row r="52" spans="1:4" ht="20.100000000000001" customHeight="1" x14ac:dyDescent="0.25">
      <c r="A52" s="101" t="s">
        <v>173</v>
      </c>
      <c r="B52" s="102"/>
      <c r="C52" s="101" t="s">
        <v>178</v>
      </c>
      <c r="D52" s="102"/>
    </row>
    <row r="53" spans="1:4" ht="20.100000000000001" customHeight="1" x14ac:dyDescent="0.25">
      <c r="A53" s="103" t="s">
        <v>107</v>
      </c>
      <c r="B53" s="104"/>
      <c r="C53" s="104"/>
      <c r="D53" s="105"/>
    </row>
    <row r="54" spans="1:4" ht="20.100000000000001" customHeight="1" x14ac:dyDescent="0.25">
      <c r="A54" s="101" t="s">
        <v>290</v>
      </c>
      <c r="B54" s="106"/>
      <c r="C54" s="106"/>
      <c r="D54" s="102"/>
    </row>
    <row r="55" spans="1:4" ht="20.100000000000001" customHeight="1" x14ac:dyDescent="0.25">
      <c r="A55" s="58" t="s">
        <v>0</v>
      </c>
      <c r="B55" s="107" t="s">
        <v>108</v>
      </c>
      <c r="C55" s="108"/>
      <c r="D55" s="72" t="s">
        <v>19</v>
      </c>
    </row>
    <row r="56" spans="1:4" ht="20.100000000000001" customHeight="1" x14ac:dyDescent="0.25">
      <c r="A56" s="48" t="str">
        <f>$A$3</f>
        <v>1A</v>
      </c>
      <c r="B56" s="99" t="str">
        <f>$B$3</f>
        <v>Budynki użyteczności publicznej</v>
      </c>
      <c r="C56" s="100"/>
      <c r="D56" s="15">
        <f>(0)</f>
        <v>0</v>
      </c>
    </row>
    <row r="57" spans="1:4" ht="20.100000000000001" customHeight="1" x14ac:dyDescent="0.25">
      <c r="A57" s="48" t="str">
        <f>$A$4</f>
        <v>1B</v>
      </c>
      <c r="B57" s="99" t="str">
        <f>$B$4</f>
        <v>Budynki mieszkalne</v>
      </c>
      <c r="C57" s="100"/>
      <c r="D57" s="15">
        <f>(0)</f>
        <v>0</v>
      </c>
    </row>
    <row r="58" spans="1:4" ht="20.100000000000001" customHeight="1" x14ac:dyDescent="0.25">
      <c r="A58" s="48" t="str">
        <f>$A$5</f>
        <v>1C</v>
      </c>
      <c r="B58" s="99" t="str">
        <f>$B$5</f>
        <v>Budynki gospodarcze, garaże</v>
      </c>
      <c r="C58" s="100"/>
      <c r="D58" s="15">
        <f>(0)</f>
        <v>0</v>
      </c>
    </row>
    <row r="59" spans="1:4" ht="20.100000000000001" customHeight="1" x14ac:dyDescent="0.25">
      <c r="A59" s="48">
        <f>$A$6</f>
        <v>2</v>
      </c>
      <c r="B59" s="99" t="str">
        <f>$B$6</f>
        <v>Budowle</v>
      </c>
      <c r="C59" s="100"/>
      <c r="D59" s="15">
        <f>(0)</f>
        <v>0</v>
      </c>
    </row>
    <row r="60" spans="1:4" ht="20.100000000000001" customHeight="1" x14ac:dyDescent="0.25">
      <c r="A60" s="48">
        <f>$A$7</f>
        <v>3</v>
      </c>
      <c r="B60" s="99" t="str">
        <f>$B$7</f>
        <v>Wyposażenie, urządzenia, maszyny</v>
      </c>
      <c r="C60" s="100"/>
      <c r="D60" s="15">
        <f>(0)</f>
        <v>0</v>
      </c>
    </row>
    <row r="61" spans="1:4" ht="20.100000000000001" customHeight="1" x14ac:dyDescent="0.25">
      <c r="A61" s="50"/>
      <c r="B61" s="50"/>
      <c r="C61" s="50"/>
      <c r="D61" s="50"/>
    </row>
    <row r="62" spans="1:4" ht="20.100000000000001" customHeight="1" x14ac:dyDescent="0.25">
      <c r="A62" s="109" t="s">
        <v>106</v>
      </c>
      <c r="B62" s="110"/>
      <c r="C62" s="71" t="s">
        <v>2</v>
      </c>
      <c r="D62" s="26" t="s">
        <v>184</v>
      </c>
    </row>
    <row r="63" spans="1:4" ht="20.100000000000001" customHeight="1" x14ac:dyDescent="0.25">
      <c r="A63" s="101" t="s">
        <v>174</v>
      </c>
      <c r="B63" s="102"/>
      <c r="C63" s="101" t="s">
        <v>179</v>
      </c>
      <c r="D63" s="102"/>
    </row>
    <row r="64" spans="1:4" ht="20.100000000000001" customHeight="1" x14ac:dyDescent="0.25">
      <c r="A64" s="103" t="s">
        <v>107</v>
      </c>
      <c r="B64" s="104"/>
      <c r="C64" s="104"/>
      <c r="D64" s="105"/>
    </row>
    <row r="65" spans="1:4" ht="20.100000000000001" customHeight="1" x14ac:dyDescent="0.25">
      <c r="A65" s="101" t="s">
        <v>179</v>
      </c>
      <c r="B65" s="106"/>
      <c r="C65" s="106"/>
      <c r="D65" s="102"/>
    </row>
    <row r="66" spans="1:4" ht="20.100000000000001" customHeight="1" x14ac:dyDescent="0.25">
      <c r="A66" s="58" t="s">
        <v>0</v>
      </c>
      <c r="B66" s="107" t="s">
        <v>108</v>
      </c>
      <c r="C66" s="108"/>
      <c r="D66" s="72" t="s">
        <v>19</v>
      </c>
    </row>
    <row r="67" spans="1:4" ht="20.100000000000001" customHeight="1" x14ac:dyDescent="0.25">
      <c r="A67" s="48" t="str">
        <f>$A$3</f>
        <v>1A</v>
      </c>
      <c r="B67" s="99" t="str">
        <f>$B$3</f>
        <v>Budynki użyteczności publicznej</v>
      </c>
      <c r="C67" s="100"/>
      <c r="D67" s="15">
        <f>(0)</f>
        <v>0</v>
      </c>
    </row>
    <row r="68" spans="1:4" ht="20.100000000000001" customHeight="1" x14ac:dyDescent="0.25">
      <c r="A68" s="48" t="str">
        <f>$A$4</f>
        <v>1B</v>
      </c>
      <c r="B68" s="99" t="str">
        <f>$B$4</f>
        <v>Budynki mieszkalne</v>
      </c>
      <c r="C68" s="100"/>
      <c r="D68" s="15">
        <f>(0)</f>
        <v>0</v>
      </c>
    </row>
    <row r="69" spans="1:4" ht="20.100000000000001" customHeight="1" x14ac:dyDescent="0.25">
      <c r="A69" s="48" t="str">
        <f>$A$5</f>
        <v>1C</v>
      </c>
      <c r="B69" s="99" t="str">
        <f>$B$5</f>
        <v>Budynki gospodarcze, garaże</v>
      </c>
      <c r="C69" s="100"/>
      <c r="D69" s="15">
        <f>(0)</f>
        <v>0</v>
      </c>
    </row>
    <row r="70" spans="1:4" ht="20.100000000000001" customHeight="1" x14ac:dyDescent="0.25">
      <c r="A70" s="48">
        <f>$A$6</f>
        <v>2</v>
      </c>
      <c r="B70" s="99" t="str">
        <f>$B$6</f>
        <v>Budowle</v>
      </c>
      <c r="C70" s="100"/>
      <c r="D70" s="15">
        <f>(0)</f>
        <v>0</v>
      </c>
    </row>
    <row r="71" spans="1:4" ht="20.100000000000001" customHeight="1" x14ac:dyDescent="0.25">
      <c r="A71" s="48">
        <f>$A$7</f>
        <v>3</v>
      </c>
      <c r="B71" s="99" t="str">
        <f>$B$7</f>
        <v>Wyposażenie, urządzenia, maszyny</v>
      </c>
      <c r="C71" s="100"/>
      <c r="D71" s="15">
        <f>(5500)</f>
        <v>5500</v>
      </c>
    </row>
    <row r="72" spans="1:4" ht="20.100000000000001" customHeight="1" x14ac:dyDescent="0.25">
      <c r="A72" s="50"/>
      <c r="B72" s="50"/>
      <c r="C72" s="50"/>
      <c r="D72" s="50"/>
    </row>
    <row r="73" spans="1:4" ht="20.100000000000001" customHeight="1" x14ac:dyDescent="0.25">
      <c r="A73" s="109" t="s">
        <v>106</v>
      </c>
      <c r="B73" s="110"/>
      <c r="C73" s="71" t="s">
        <v>2</v>
      </c>
      <c r="D73" s="26" t="s">
        <v>187</v>
      </c>
    </row>
    <row r="74" spans="1:4" ht="20.100000000000001" customHeight="1" x14ac:dyDescent="0.25">
      <c r="A74" s="101" t="s">
        <v>175</v>
      </c>
      <c r="B74" s="102"/>
      <c r="C74" s="101" t="s">
        <v>180</v>
      </c>
      <c r="D74" s="102"/>
    </row>
    <row r="75" spans="1:4" ht="20.100000000000001" customHeight="1" x14ac:dyDescent="0.25">
      <c r="A75" s="103" t="s">
        <v>107</v>
      </c>
      <c r="B75" s="104"/>
      <c r="C75" s="104"/>
      <c r="D75" s="105"/>
    </row>
    <row r="76" spans="1:4" ht="20.100000000000001" customHeight="1" x14ac:dyDescent="0.25">
      <c r="A76" s="101" t="s">
        <v>313</v>
      </c>
      <c r="B76" s="106"/>
      <c r="C76" s="106"/>
      <c r="D76" s="102"/>
    </row>
    <row r="77" spans="1:4" ht="20.100000000000001" customHeight="1" x14ac:dyDescent="0.25">
      <c r="A77" s="58" t="s">
        <v>0</v>
      </c>
      <c r="B77" s="107" t="s">
        <v>108</v>
      </c>
      <c r="C77" s="108"/>
      <c r="D77" s="72" t="s">
        <v>19</v>
      </c>
    </row>
    <row r="78" spans="1:4" ht="20.100000000000001" customHeight="1" x14ac:dyDescent="0.25">
      <c r="A78" s="48" t="str">
        <f>$A$3</f>
        <v>1A</v>
      </c>
      <c r="B78" s="99" t="str">
        <f>$B$3</f>
        <v>Budynki użyteczności publicznej</v>
      </c>
      <c r="C78" s="100"/>
      <c r="D78" s="15">
        <f>(0)</f>
        <v>0</v>
      </c>
    </row>
    <row r="79" spans="1:4" ht="20.100000000000001" customHeight="1" x14ac:dyDescent="0.25">
      <c r="A79" s="48" t="str">
        <f>$A$4</f>
        <v>1B</v>
      </c>
      <c r="B79" s="99" t="str">
        <f>$B$4</f>
        <v>Budynki mieszkalne</v>
      </c>
      <c r="C79" s="100"/>
      <c r="D79" s="15">
        <f>(0)</f>
        <v>0</v>
      </c>
    </row>
    <row r="80" spans="1:4" ht="20.100000000000001" customHeight="1" x14ac:dyDescent="0.25">
      <c r="A80" s="48" t="str">
        <f>$A$5</f>
        <v>1C</v>
      </c>
      <c r="B80" s="99" t="str">
        <f>$B$5</f>
        <v>Budynki gospodarcze, garaże</v>
      </c>
      <c r="C80" s="100"/>
      <c r="D80" s="15">
        <f>(0)</f>
        <v>0</v>
      </c>
    </row>
    <row r="81" spans="1:4" ht="20.100000000000001" customHeight="1" x14ac:dyDescent="0.25">
      <c r="A81" s="48">
        <f>$A$6</f>
        <v>2</v>
      </c>
      <c r="B81" s="99" t="str">
        <f>$B$6</f>
        <v>Budowle</v>
      </c>
      <c r="C81" s="100"/>
      <c r="D81" s="15">
        <f>(0)</f>
        <v>0</v>
      </c>
    </row>
    <row r="82" spans="1:4" ht="20.100000000000001" customHeight="1" x14ac:dyDescent="0.25">
      <c r="A82" s="48">
        <f>$A$7</f>
        <v>3</v>
      </c>
      <c r="B82" s="99" t="str">
        <f>$B$7</f>
        <v>Wyposażenie, urządzenia, maszyny</v>
      </c>
      <c r="C82" s="100"/>
      <c r="D82" s="15">
        <f>(4500)</f>
        <v>4500</v>
      </c>
    </row>
    <row r="83" spans="1:4" ht="20.100000000000001" customHeight="1" x14ac:dyDescent="0.25">
      <c r="A83" s="50"/>
      <c r="B83" s="50"/>
      <c r="C83" s="50"/>
      <c r="D83" s="50"/>
    </row>
    <row r="84" spans="1:4" ht="20.100000000000001" customHeight="1" x14ac:dyDescent="0.25">
      <c r="A84" s="109" t="s">
        <v>106</v>
      </c>
      <c r="B84" s="110"/>
      <c r="C84" s="71" t="s">
        <v>2</v>
      </c>
      <c r="D84" s="26" t="s">
        <v>188</v>
      </c>
    </row>
    <row r="85" spans="1:4" ht="20.100000000000001" customHeight="1" x14ac:dyDescent="0.25">
      <c r="A85" s="101" t="s">
        <v>176</v>
      </c>
      <c r="B85" s="102"/>
      <c r="C85" s="101" t="s">
        <v>181</v>
      </c>
      <c r="D85" s="102"/>
    </row>
    <row r="86" spans="1:4" ht="20.100000000000001" customHeight="1" x14ac:dyDescent="0.25">
      <c r="A86" s="103" t="s">
        <v>107</v>
      </c>
      <c r="B86" s="104"/>
      <c r="C86" s="104"/>
      <c r="D86" s="105"/>
    </row>
    <row r="87" spans="1:4" ht="20.100000000000001" customHeight="1" x14ac:dyDescent="0.25">
      <c r="A87" s="101" t="s">
        <v>181</v>
      </c>
      <c r="B87" s="106"/>
      <c r="C87" s="106"/>
      <c r="D87" s="102"/>
    </row>
    <row r="88" spans="1:4" ht="20.100000000000001" customHeight="1" x14ac:dyDescent="0.25">
      <c r="A88" s="58" t="s">
        <v>0</v>
      </c>
      <c r="B88" s="107" t="s">
        <v>108</v>
      </c>
      <c r="C88" s="108"/>
      <c r="D88" s="72" t="s">
        <v>19</v>
      </c>
    </row>
    <row r="89" spans="1:4" ht="20.100000000000001" customHeight="1" x14ac:dyDescent="0.25">
      <c r="A89" s="48" t="str">
        <f>$A$3</f>
        <v>1A</v>
      </c>
      <c r="B89" s="99" t="str">
        <f>$B$3</f>
        <v>Budynki użyteczności publicznej</v>
      </c>
      <c r="C89" s="100"/>
      <c r="D89" s="15">
        <f>(0)</f>
        <v>0</v>
      </c>
    </row>
    <row r="90" spans="1:4" ht="20.100000000000001" customHeight="1" x14ac:dyDescent="0.25">
      <c r="A90" s="48" t="str">
        <f>$A$4</f>
        <v>1B</v>
      </c>
      <c r="B90" s="99" t="str">
        <f>$B$4</f>
        <v>Budynki mieszkalne</v>
      </c>
      <c r="C90" s="100"/>
      <c r="D90" s="15">
        <f>(0)</f>
        <v>0</v>
      </c>
    </row>
    <row r="91" spans="1:4" ht="20.100000000000001" customHeight="1" x14ac:dyDescent="0.25">
      <c r="A91" s="48" t="str">
        <f>$A$5</f>
        <v>1C</v>
      </c>
      <c r="B91" s="99" t="str">
        <f>$B$5</f>
        <v>Budynki gospodarcze, garaże</v>
      </c>
      <c r="C91" s="100"/>
      <c r="D91" s="15">
        <f>(0)</f>
        <v>0</v>
      </c>
    </row>
    <row r="92" spans="1:4" ht="20.100000000000001" customHeight="1" x14ac:dyDescent="0.25">
      <c r="A92" s="48">
        <f>$A$6</f>
        <v>2</v>
      </c>
      <c r="B92" s="99" t="str">
        <f>$B$6</f>
        <v>Budowle</v>
      </c>
      <c r="C92" s="100"/>
      <c r="D92" s="15">
        <f>(0)</f>
        <v>0</v>
      </c>
    </row>
    <row r="93" spans="1:4" ht="20.100000000000001" customHeight="1" x14ac:dyDescent="0.25">
      <c r="A93" s="48">
        <f>$A$7</f>
        <v>3</v>
      </c>
      <c r="B93" s="99" t="str">
        <f>$B$7</f>
        <v>Wyposażenie, urządzenia, maszyny</v>
      </c>
      <c r="C93" s="100"/>
      <c r="D93" s="15">
        <f>(0)</f>
        <v>0</v>
      </c>
    </row>
  </sheetData>
  <mergeCells count="71">
    <mergeCell ref="B49:C49"/>
    <mergeCell ref="A62:B62"/>
    <mergeCell ref="A52:B52"/>
    <mergeCell ref="C52:D52"/>
    <mergeCell ref="A53:D53"/>
    <mergeCell ref="A54:D54"/>
    <mergeCell ref="B56:C56"/>
    <mergeCell ref="B57:C57"/>
    <mergeCell ref="B60:C60"/>
    <mergeCell ref="B58:C58"/>
    <mergeCell ref="B59:C59"/>
    <mergeCell ref="B55:C55"/>
    <mergeCell ref="B47:C47"/>
    <mergeCell ref="B48:C48"/>
    <mergeCell ref="A31:D31"/>
    <mergeCell ref="A19:C19"/>
    <mergeCell ref="A24:C24"/>
    <mergeCell ref="A29:B29"/>
    <mergeCell ref="A30:B30"/>
    <mergeCell ref="C30:D30"/>
    <mergeCell ref="A27:B27"/>
    <mergeCell ref="A28:B28"/>
    <mergeCell ref="C28:D28"/>
    <mergeCell ref="B35:C35"/>
    <mergeCell ref="B34:C34"/>
    <mergeCell ref="B67:C67"/>
    <mergeCell ref="B78:C78"/>
    <mergeCell ref="A32:D32"/>
    <mergeCell ref="B33:C33"/>
    <mergeCell ref="B36:C36"/>
    <mergeCell ref="B37:C37"/>
    <mergeCell ref="A51:B51"/>
    <mergeCell ref="B38:C38"/>
    <mergeCell ref="A40:B40"/>
    <mergeCell ref="A41:B41"/>
    <mergeCell ref="C41:D41"/>
    <mergeCell ref="A42:D42"/>
    <mergeCell ref="A43:D43"/>
    <mergeCell ref="B44:C44"/>
    <mergeCell ref="B45:C45"/>
    <mergeCell ref="B46:C46"/>
    <mergeCell ref="A63:B63"/>
    <mergeCell ref="C63:D63"/>
    <mergeCell ref="B66:C66"/>
    <mergeCell ref="A64:D64"/>
    <mergeCell ref="A65:D65"/>
    <mergeCell ref="B93:C93"/>
    <mergeCell ref="A84:B84"/>
    <mergeCell ref="A85:B85"/>
    <mergeCell ref="C85:D85"/>
    <mergeCell ref="A86:D86"/>
    <mergeCell ref="A87:D87"/>
    <mergeCell ref="B88:C88"/>
    <mergeCell ref="B89:C89"/>
    <mergeCell ref="B90:C90"/>
    <mergeCell ref="B91:C91"/>
    <mergeCell ref="B92:C92"/>
    <mergeCell ref="B82:C82"/>
    <mergeCell ref="B81:C81"/>
    <mergeCell ref="B68:C68"/>
    <mergeCell ref="B69:C69"/>
    <mergeCell ref="B70:C70"/>
    <mergeCell ref="B71:C71"/>
    <mergeCell ref="A74:B74"/>
    <mergeCell ref="C74:D74"/>
    <mergeCell ref="A75:D75"/>
    <mergeCell ref="A76:D76"/>
    <mergeCell ref="B77:C77"/>
    <mergeCell ref="A73:B73"/>
    <mergeCell ref="B79:C79"/>
    <mergeCell ref="B80:C8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zoomScale="80" zoomScaleNormal="80" workbookViewId="0"/>
  </sheetViews>
  <sheetFormatPr defaultRowHeight="15" x14ac:dyDescent="0.25"/>
  <cols>
    <col min="1" max="1" width="5.7109375" customWidth="1"/>
    <col min="2" max="2" width="50.7109375" customWidth="1"/>
    <col min="3" max="4" width="25.7109375" customWidth="1"/>
  </cols>
  <sheetData>
    <row r="1" spans="1:5" ht="20.100000000000001" customHeight="1" x14ac:dyDescent="0.25">
      <c r="A1" s="12"/>
      <c r="B1" s="16"/>
      <c r="C1" s="17"/>
      <c r="D1" s="18"/>
    </row>
    <row r="2" spans="1:5" ht="20.100000000000001" customHeight="1" x14ac:dyDescent="0.25">
      <c r="A2" s="120" t="s">
        <v>115</v>
      </c>
      <c r="B2" s="120"/>
      <c r="C2" s="120"/>
      <c r="D2" s="19"/>
    </row>
    <row r="3" spans="1:5" ht="20.100000000000001" customHeight="1" x14ac:dyDescent="0.25">
      <c r="A3" s="58" t="s">
        <v>5</v>
      </c>
      <c r="B3" s="58" t="s">
        <v>116</v>
      </c>
      <c r="C3" s="73" t="s">
        <v>19</v>
      </c>
      <c r="D3" s="19"/>
    </row>
    <row r="4" spans="1:5" ht="20.100000000000001" customHeight="1" x14ac:dyDescent="0.25">
      <c r="A4" s="7">
        <v>1</v>
      </c>
      <c r="B4" s="42" t="s">
        <v>117</v>
      </c>
      <c r="C4" s="29">
        <f>D26+D42+D58+D74+D90+D106</f>
        <v>335402.45</v>
      </c>
      <c r="D4" s="37"/>
      <c r="E4" s="36"/>
    </row>
    <row r="5" spans="1:5" ht="20.100000000000001" customHeight="1" x14ac:dyDescent="0.25">
      <c r="A5" s="7">
        <v>2</v>
      </c>
      <c r="B5" s="42" t="s">
        <v>118</v>
      </c>
      <c r="C5" s="29">
        <f t="shared" ref="C5:C13" si="0">D27+D43+D59+D75+D91+D107</f>
        <v>59296.93</v>
      </c>
      <c r="D5" s="38"/>
      <c r="E5" s="36"/>
    </row>
    <row r="6" spans="1:5" ht="20.100000000000001" customHeight="1" x14ac:dyDescent="0.25">
      <c r="A6" s="7">
        <v>3</v>
      </c>
      <c r="B6" s="42" t="s">
        <v>251</v>
      </c>
      <c r="C6" s="29">
        <f t="shared" si="0"/>
        <v>13397.68</v>
      </c>
      <c r="D6" s="37"/>
      <c r="E6" s="36"/>
    </row>
    <row r="7" spans="1:5" ht="20.100000000000001" customHeight="1" x14ac:dyDescent="0.25">
      <c r="A7" s="25">
        <v>4</v>
      </c>
      <c r="B7" s="42" t="s">
        <v>252</v>
      </c>
      <c r="C7" s="29">
        <f t="shared" si="0"/>
        <v>50252</v>
      </c>
      <c r="D7" s="37"/>
      <c r="E7" s="36"/>
    </row>
    <row r="8" spans="1:5" ht="20.100000000000001" customHeight="1" x14ac:dyDescent="0.25">
      <c r="A8" s="25">
        <v>5</v>
      </c>
      <c r="B8" s="42" t="s">
        <v>253</v>
      </c>
      <c r="C8" s="29">
        <f t="shared" si="0"/>
        <v>7147.47</v>
      </c>
      <c r="D8" s="37"/>
      <c r="E8" s="36"/>
    </row>
    <row r="9" spans="1:5" ht="20.100000000000001" customHeight="1" x14ac:dyDescent="0.25">
      <c r="A9" s="25">
        <v>6</v>
      </c>
      <c r="B9" s="42" t="s">
        <v>121</v>
      </c>
      <c r="C9" s="29">
        <f t="shared" si="0"/>
        <v>5270.55</v>
      </c>
      <c r="D9" s="37"/>
      <c r="E9" s="36"/>
    </row>
    <row r="10" spans="1:5" ht="20.100000000000001" customHeight="1" x14ac:dyDescent="0.25">
      <c r="A10" s="25">
        <v>7</v>
      </c>
      <c r="B10" s="42" t="s">
        <v>122</v>
      </c>
      <c r="C10" s="29">
        <f t="shared" si="0"/>
        <v>69565</v>
      </c>
      <c r="D10" s="37"/>
      <c r="E10" s="36"/>
    </row>
    <row r="11" spans="1:5" ht="20.100000000000001" customHeight="1" x14ac:dyDescent="0.25">
      <c r="A11" s="25">
        <v>8</v>
      </c>
      <c r="B11" s="63" t="s">
        <v>254</v>
      </c>
      <c r="C11" s="29">
        <f t="shared" si="0"/>
        <v>40200.22</v>
      </c>
      <c r="D11" s="37"/>
      <c r="E11" s="36"/>
    </row>
    <row r="12" spans="1:5" ht="20.100000000000001" customHeight="1" x14ac:dyDescent="0.25">
      <c r="A12" s="25">
        <v>9</v>
      </c>
      <c r="B12" s="42" t="s">
        <v>255</v>
      </c>
      <c r="C12" s="29">
        <f t="shared" si="0"/>
        <v>24456.18</v>
      </c>
      <c r="D12" s="37"/>
      <c r="E12" s="36"/>
    </row>
    <row r="13" spans="1:5" ht="20.100000000000001" customHeight="1" x14ac:dyDescent="0.25">
      <c r="A13" s="25">
        <v>10</v>
      </c>
      <c r="B13" s="24" t="s">
        <v>256</v>
      </c>
      <c r="C13" s="29">
        <f t="shared" si="0"/>
        <v>7000</v>
      </c>
      <c r="D13" s="37"/>
      <c r="E13" s="36"/>
    </row>
    <row r="14" spans="1:5" ht="20.100000000000001" customHeight="1" x14ac:dyDescent="0.25">
      <c r="A14" s="7">
        <v>11</v>
      </c>
      <c r="B14" s="74" t="s">
        <v>263</v>
      </c>
      <c r="C14" s="75">
        <v>25000</v>
      </c>
      <c r="D14" s="37"/>
      <c r="E14" s="36"/>
    </row>
    <row r="15" spans="1:5" ht="20.100000000000001" customHeight="1" x14ac:dyDescent="0.25">
      <c r="A15" s="7">
        <v>12</v>
      </c>
      <c r="B15" s="74" t="s">
        <v>119</v>
      </c>
      <c r="C15" s="75">
        <v>10000</v>
      </c>
      <c r="D15" s="37"/>
      <c r="E15" s="36"/>
    </row>
    <row r="16" spans="1:5" ht="20.100000000000001" customHeight="1" x14ac:dyDescent="0.25">
      <c r="A16" s="7">
        <v>13</v>
      </c>
      <c r="B16" s="74" t="s">
        <v>264</v>
      </c>
      <c r="C16" s="75">
        <v>10000</v>
      </c>
      <c r="D16" s="37"/>
      <c r="E16" s="36"/>
    </row>
    <row r="17" spans="1:5" ht="20.100000000000001" customHeight="1" x14ac:dyDescent="0.25">
      <c r="A17" s="7">
        <v>14</v>
      </c>
      <c r="B17" s="74" t="s">
        <v>265</v>
      </c>
      <c r="C17" s="75">
        <v>10000</v>
      </c>
      <c r="D17" s="37"/>
      <c r="E17" s="36"/>
    </row>
    <row r="18" spans="1:5" ht="20.100000000000001" customHeight="1" x14ac:dyDescent="0.25">
      <c r="A18" s="12"/>
      <c r="B18" s="20"/>
      <c r="C18" s="21"/>
      <c r="D18" s="22"/>
    </row>
    <row r="19" spans="1:5" ht="20.100000000000001" customHeight="1" x14ac:dyDescent="0.25">
      <c r="A19" s="109" t="s">
        <v>106</v>
      </c>
      <c r="B19" s="110"/>
      <c r="C19" s="76" t="s">
        <v>2</v>
      </c>
      <c r="D19" s="27" t="s">
        <v>185</v>
      </c>
    </row>
    <row r="20" spans="1:5" ht="20.100000000000001" customHeight="1" x14ac:dyDescent="0.25">
      <c r="A20" s="101" t="s">
        <v>170</v>
      </c>
      <c r="B20" s="115"/>
      <c r="C20" s="101" t="s">
        <v>177</v>
      </c>
      <c r="D20" s="115"/>
    </row>
    <row r="21" spans="1:5" ht="20.100000000000001" customHeight="1" x14ac:dyDescent="0.25">
      <c r="A21" s="109" t="s">
        <v>106</v>
      </c>
      <c r="B21" s="110"/>
      <c r="C21" s="71" t="s">
        <v>2</v>
      </c>
      <c r="D21" s="27" t="s">
        <v>182</v>
      </c>
    </row>
    <row r="22" spans="1:5" ht="20.100000000000001" customHeight="1" x14ac:dyDescent="0.25">
      <c r="A22" s="101" t="s">
        <v>171</v>
      </c>
      <c r="B22" s="115"/>
      <c r="C22" s="101" t="s">
        <v>177</v>
      </c>
      <c r="D22" s="115"/>
    </row>
    <row r="23" spans="1:5" ht="20.100000000000001" customHeight="1" x14ac:dyDescent="0.25">
      <c r="A23" s="116" t="s">
        <v>107</v>
      </c>
      <c r="B23" s="117"/>
      <c r="C23" s="117"/>
      <c r="D23" s="118"/>
    </row>
    <row r="24" spans="1:5" ht="20.100000000000001" customHeight="1" x14ac:dyDescent="0.25">
      <c r="A24" s="101" t="s">
        <v>141</v>
      </c>
      <c r="B24" s="106"/>
      <c r="C24" s="106"/>
      <c r="D24" s="100"/>
    </row>
    <row r="25" spans="1:5" ht="20.100000000000001" customHeight="1" x14ac:dyDescent="0.25">
      <c r="A25" s="58" t="s">
        <v>0</v>
      </c>
      <c r="B25" s="111" t="s">
        <v>108</v>
      </c>
      <c r="C25" s="119"/>
      <c r="D25" s="77" t="s">
        <v>19</v>
      </c>
    </row>
    <row r="26" spans="1:5" ht="20.100000000000001" customHeight="1" x14ac:dyDescent="0.25">
      <c r="A26" s="7">
        <f>$A$4</f>
        <v>1</v>
      </c>
      <c r="B26" s="113" t="str">
        <f>$B$4</f>
        <v>Sprzęt stacjonarny</v>
      </c>
      <c r="C26" s="114"/>
      <c r="D26" s="23">
        <f>(114387.19)</f>
        <v>114387.19</v>
      </c>
    </row>
    <row r="27" spans="1:5" ht="20.100000000000001" customHeight="1" x14ac:dyDescent="0.25">
      <c r="A27" s="25">
        <f>$A$5</f>
        <v>2</v>
      </c>
      <c r="B27" s="113" t="str">
        <f>$B$5</f>
        <v>Sprzęt przenośny</v>
      </c>
      <c r="C27" s="114"/>
      <c r="D27" s="23">
        <f>(6754.22)</f>
        <v>6754.22</v>
      </c>
    </row>
    <row r="28" spans="1:5" ht="20.100000000000001" customHeight="1" x14ac:dyDescent="0.25">
      <c r="A28" s="25">
        <f>$A$6</f>
        <v>3</v>
      </c>
      <c r="B28" s="113" t="str">
        <f>$B$6</f>
        <v>Urządzenia wielofunkcyjne</v>
      </c>
      <c r="C28" s="114"/>
      <c r="D28" s="23">
        <f>(3510)</f>
        <v>3510</v>
      </c>
    </row>
    <row r="29" spans="1:5" ht="20.100000000000001" customHeight="1" x14ac:dyDescent="0.25">
      <c r="A29" s="7">
        <f>$A$7</f>
        <v>4</v>
      </c>
      <c r="B29" s="113" t="str">
        <f>$B$7</f>
        <v>Kserokopiarki</v>
      </c>
      <c r="C29" s="114"/>
      <c r="D29" s="23">
        <f>(22223)</f>
        <v>22223</v>
      </c>
    </row>
    <row r="30" spans="1:5" ht="20.100000000000001" customHeight="1" x14ac:dyDescent="0.25">
      <c r="A30" s="7">
        <f>$A$8</f>
        <v>5</v>
      </c>
      <c r="B30" s="113" t="str">
        <f>$B$8</f>
        <v>Centrale telefoniczne i faksy</v>
      </c>
      <c r="C30" s="114"/>
      <c r="D30" s="23">
        <f>(7147.47)</f>
        <v>7147.47</v>
      </c>
    </row>
    <row r="31" spans="1:5" ht="20.100000000000001" customHeight="1" x14ac:dyDescent="0.25">
      <c r="A31" s="25">
        <f>$A$9</f>
        <v>6</v>
      </c>
      <c r="B31" s="113" t="str">
        <f>$B$9</f>
        <v>Klimatyzatory</v>
      </c>
      <c r="C31" s="114"/>
      <c r="D31" s="23">
        <f>(5270.55)</f>
        <v>5270.55</v>
      </c>
    </row>
    <row r="32" spans="1:5" ht="20.100000000000001" customHeight="1" x14ac:dyDescent="0.25">
      <c r="A32" s="25">
        <f>$A$10</f>
        <v>7</v>
      </c>
      <c r="B32" s="113" t="str">
        <f>$B$10</f>
        <v>Serwery</v>
      </c>
      <c r="C32" s="114"/>
      <c r="D32" s="23">
        <f>(69565)</f>
        <v>69565</v>
      </c>
    </row>
    <row r="33" spans="1:4" ht="20.100000000000001" customHeight="1" x14ac:dyDescent="0.25">
      <c r="A33" s="25">
        <f>$A$11</f>
        <v>8</v>
      </c>
      <c r="B33" s="113" t="str">
        <f>$B$11</f>
        <v>Sieć komputerowa</v>
      </c>
      <c r="C33" s="114"/>
      <c r="D33" s="23">
        <f>(40200.22)</f>
        <v>40200.22</v>
      </c>
    </row>
    <row r="34" spans="1:4" ht="20.100000000000001" customHeight="1" x14ac:dyDescent="0.25">
      <c r="A34" s="25">
        <f>$A$12</f>
        <v>9</v>
      </c>
      <c r="B34" s="113" t="str">
        <f>$B$12</f>
        <v>Monitoring</v>
      </c>
      <c r="C34" s="114"/>
      <c r="D34" s="23">
        <f>(24456.18)</f>
        <v>24456.18</v>
      </c>
    </row>
    <row r="35" spans="1:4" ht="20.100000000000001" customHeight="1" x14ac:dyDescent="0.25">
      <c r="A35" s="25">
        <f>$A$13</f>
        <v>10</v>
      </c>
      <c r="B35" s="113" t="str">
        <f>$B$13</f>
        <v>Urządzenia alarmowe</v>
      </c>
      <c r="C35" s="114"/>
      <c r="D35" s="23">
        <f>(7000)</f>
        <v>7000</v>
      </c>
    </row>
    <row r="36" spans="1:4" ht="20.100000000000001" customHeight="1" x14ac:dyDescent="0.25"/>
    <row r="37" spans="1:4" ht="20.100000000000001" customHeight="1" x14ac:dyDescent="0.25">
      <c r="A37" s="109" t="s">
        <v>106</v>
      </c>
      <c r="B37" s="110"/>
      <c r="C37" s="71" t="s">
        <v>2</v>
      </c>
      <c r="D37" s="27" t="s">
        <v>186</v>
      </c>
    </row>
    <row r="38" spans="1:4" ht="20.100000000000001" customHeight="1" x14ac:dyDescent="0.25">
      <c r="A38" s="101" t="s">
        <v>172</v>
      </c>
      <c r="B38" s="115"/>
      <c r="C38" s="101" t="s">
        <v>177</v>
      </c>
      <c r="D38" s="115"/>
    </row>
    <row r="39" spans="1:4" ht="20.100000000000001" customHeight="1" x14ac:dyDescent="0.25">
      <c r="A39" s="116" t="s">
        <v>107</v>
      </c>
      <c r="B39" s="117"/>
      <c r="C39" s="117"/>
      <c r="D39" s="118"/>
    </row>
    <row r="40" spans="1:4" ht="20.100000000000001" customHeight="1" x14ac:dyDescent="0.25">
      <c r="A40" s="101" t="s">
        <v>177</v>
      </c>
      <c r="B40" s="106"/>
      <c r="C40" s="106"/>
      <c r="D40" s="100"/>
    </row>
    <row r="41" spans="1:4" ht="20.100000000000001" customHeight="1" x14ac:dyDescent="0.25">
      <c r="A41" s="58" t="s">
        <v>0</v>
      </c>
      <c r="B41" s="111" t="s">
        <v>108</v>
      </c>
      <c r="C41" s="119"/>
      <c r="D41" s="77" t="s">
        <v>19</v>
      </c>
    </row>
    <row r="42" spans="1:4" ht="20.100000000000001" customHeight="1" x14ac:dyDescent="0.25">
      <c r="A42" s="25">
        <f>$A$4</f>
        <v>1</v>
      </c>
      <c r="B42" s="113" t="str">
        <f>$B$4</f>
        <v>Sprzęt stacjonarny</v>
      </c>
      <c r="C42" s="114"/>
      <c r="D42" s="23">
        <f>((20626.3)+(1930.12+9223.1))</f>
        <v>31779.52</v>
      </c>
    </row>
    <row r="43" spans="1:4" ht="20.100000000000001" customHeight="1" x14ac:dyDescent="0.25">
      <c r="A43" s="25">
        <f>$A$5</f>
        <v>2</v>
      </c>
      <c r="B43" s="113" t="str">
        <f>$B$5</f>
        <v>Sprzęt przenośny</v>
      </c>
      <c r="C43" s="114"/>
      <c r="D43" s="23">
        <f>((10265)+(0))</f>
        <v>10265</v>
      </c>
    </row>
    <row r="44" spans="1:4" ht="20.100000000000001" customHeight="1" x14ac:dyDescent="0.25">
      <c r="A44" s="25">
        <f>$A$6</f>
        <v>3</v>
      </c>
      <c r="B44" s="113" t="str">
        <f>$B$6</f>
        <v>Urządzenia wielofunkcyjne</v>
      </c>
      <c r="C44" s="114"/>
      <c r="D44" s="23">
        <f>((2782.34)+(0))</f>
        <v>2782.34</v>
      </c>
    </row>
    <row r="45" spans="1:4" ht="20.100000000000001" customHeight="1" x14ac:dyDescent="0.25">
      <c r="A45" s="25">
        <f>$A$7</f>
        <v>4</v>
      </c>
      <c r="B45" s="113" t="str">
        <f>$B$7</f>
        <v>Kserokopiarki</v>
      </c>
      <c r="C45" s="114"/>
      <c r="D45" s="23">
        <f>((16729)+(5500))</f>
        <v>22229</v>
      </c>
    </row>
    <row r="46" spans="1:4" ht="20.100000000000001" customHeight="1" x14ac:dyDescent="0.25">
      <c r="A46" s="25">
        <f>$A$8</f>
        <v>5</v>
      </c>
      <c r="B46" s="113" t="str">
        <f>$B$8</f>
        <v>Centrale telefoniczne i faksy</v>
      </c>
      <c r="C46" s="114"/>
      <c r="D46" s="23">
        <f>(0)</f>
        <v>0</v>
      </c>
    </row>
    <row r="47" spans="1:4" ht="20.100000000000001" customHeight="1" x14ac:dyDescent="0.25">
      <c r="A47" s="25">
        <f>$A$9</f>
        <v>6</v>
      </c>
      <c r="B47" s="113" t="str">
        <f>$B$9</f>
        <v>Klimatyzatory</v>
      </c>
      <c r="C47" s="114"/>
      <c r="D47" s="23">
        <f>(0)</f>
        <v>0</v>
      </c>
    </row>
    <row r="48" spans="1:4" ht="20.100000000000001" customHeight="1" x14ac:dyDescent="0.25">
      <c r="A48" s="25">
        <f>$A$10</f>
        <v>7</v>
      </c>
      <c r="B48" s="113" t="str">
        <f>$B$10</f>
        <v>Serwery</v>
      </c>
      <c r="C48" s="114"/>
      <c r="D48" s="23">
        <f>(0)</f>
        <v>0</v>
      </c>
    </row>
    <row r="49" spans="1:4" ht="20.100000000000001" customHeight="1" x14ac:dyDescent="0.25">
      <c r="A49" s="25">
        <f>$A$11</f>
        <v>8</v>
      </c>
      <c r="B49" s="113" t="str">
        <f>$B$11</f>
        <v>Sieć komputerowa</v>
      </c>
      <c r="C49" s="114"/>
      <c r="D49" s="23">
        <f>(0)</f>
        <v>0</v>
      </c>
    </row>
    <row r="50" spans="1:4" ht="20.100000000000001" customHeight="1" x14ac:dyDescent="0.25">
      <c r="A50" s="25">
        <f>$A$12</f>
        <v>9</v>
      </c>
      <c r="B50" s="113" t="str">
        <f>$B$12</f>
        <v>Monitoring</v>
      </c>
      <c r="C50" s="114"/>
      <c r="D50" s="23">
        <f>(0)</f>
        <v>0</v>
      </c>
    </row>
    <row r="51" spans="1:4" ht="20.100000000000001" customHeight="1" x14ac:dyDescent="0.25">
      <c r="A51" s="25">
        <f>$A$13</f>
        <v>10</v>
      </c>
      <c r="B51" s="113" t="str">
        <f>$B$13</f>
        <v>Urządzenia alarmowe</v>
      </c>
      <c r="C51" s="114"/>
      <c r="D51" s="23">
        <f>(0)</f>
        <v>0</v>
      </c>
    </row>
    <row r="52" spans="1:4" ht="20.100000000000001" customHeight="1" x14ac:dyDescent="0.25"/>
    <row r="53" spans="1:4" ht="20.100000000000001" customHeight="1" x14ac:dyDescent="0.25">
      <c r="A53" s="109" t="s">
        <v>106</v>
      </c>
      <c r="B53" s="110"/>
      <c r="C53" s="71" t="s">
        <v>2</v>
      </c>
      <c r="D53" s="27" t="s">
        <v>183</v>
      </c>
    </row>
    <row r="54" spans="1:4" ht="20.100000000000001" customHeight="1" x14ac:dyDescent="0.25">
      <c r="A54" s="101" t="s">
        <v>173</v>
      </c>
      <c r="B54" s="115"/>
      <c r="C54" s="101" t="s">
        <v>178</v>
      </c>
      <c r="D54" s="115"/>
    </row>
    <row r="55" spans="1:4" ht="20.100000000000001" customHeight="1" x14ac:dyDescent="0.25">
      <c r="A55" s="116" t="s">
        <v>107</v>
      </c>
      <c r="B55" s="117"/>
      <c r="C55" s="117"/>
      <c r="D55" s="118"/>
    </row>
    <row r="56" spans="1:4" ht="20.100000000000001" customHeight="1" x14ac:dyDescent="0.25">
      <c r="A56" s="101" t="s">
        <v>290</v>
      </c>
      <c r="B56" s="106"/>
      <c r="C56" s="106"/>
      <c r="D56" s="100"/>
    </row>
    <row r="57" spans="1:4" ht="20.100000000000001" customHeight="1" x14ac:dyDescent="0.25">
      <c r="A57" s="58" t="s">
        <v>0</v>
      </c>
      <c r="B57" s="111" t="s">
        <v>108</v>
      </c>
      <c r="C57" s="119"/>
      <c r="D57" s="77" t="s">
        <v>19</v>
      </c>
    </row>
    <row r="58" spans="1:4" ht="20.100000000000001" customHeight="1" x14ac:dyDescent="0.25">
      <c r="A58" s="25">
        <f>$A$4</f>
        <v>1</v>
      </c>
      <c r="B58" s="113" t="str">
        <f>$B$4</f>
        <v>Sprzęt stacjonarny</v>
      </c>
      <c r="C58" s="114"/>
      <c r="D58" s="23">
        <f>(1860+607+2651.46+2651.46+2206+734.44)</f>
        <v>10710.36</v>
      </c>
    </row>
    <row r="59" spans="1:4" ht="20.100000000000001" customHeight="1" x14ac:dyDescent="0.25">
      <c r="A59" s="25">
        <f>$A$5</f>
        <v>2</v>
      </c>
      <c r="B59" s="113" t="str">
        <f>$B$5</f>
        <v>Sprzęt przenośny</v>
      </c>
      <c r="C59" s="114"/>
      <c r="D59" s="23">
        <f>(2615.28+2358.43)</f>
        <v>4973.71</v>
      </c>
    </row>
    <row r="60" spans="1:4" ht="20.100000000000001" customHeight="1" x14ac:dyDescent="0.25">
      <c r="A60" s="25">
        <f>$A$6</f>
        <v>3</v>
      </c>
      <c r="B60" s="113" t="str">
        <f>$B$6</f>
        <v>Urządzenia wielofunkcyjne</v>
      </c>
      <c r="C60" s="114"/>
      <c r="D60" s="23">
        <f>(1309.92+1472.42+965)</f>
        <v>3747.34</v>
      </c>
    </row>
    <row r="61" spans="1:4" ht="20.100000000000001" customHeight="1" x14ac:dyDescent="0.25">
      <c r="A61" s="25">
        <f>$A$7</f>
        <v>4</v>
      </c>
      <c r="B61" s="113" t="str">
        <f>$B$7</f>
        <v>Kserokopiarki</v>
      </c>
      <c r="C61" s="114"/>
      <c r="D61" s="23">
        <f>(0)</f>
        <v>0</v>
      </c>
    </row>
    <row r="62" spans="1:4" ht="20.100000000000001" customHeight="1" x14ac:dyDescent="0.25">
      <c r="A62" s="25">
        <f>$A$8</f>
        <v>5</v>
      </c>
      <c r="B62" s="113" t="str">
        <f>$B$8</f>
        <v>Centrale telefoniczne i faksy</v>
      </c>
      <c r="C62" s="114"/>
      <c r="D62" s="23">
        <f>(0)</f>
        <v>0</v>
      </c>
    </row>
    <row r="63" spans="1:4" ht="20.100000000000001" customHeight="1" x14ac:dyDescent="0.25">
      <c r="A63" s="25">
        <f>$A$9</f>
        <v>6</v>
      </c>
      <c r="B63" s="113" t="str">
        <f>$B$9</f>
        <v>Klimatyzatory</v>
      </c>
      <c r="C63" s="114"/>
      <c r="D63" s="23">
        <f>(0)</f>
        <v>0</v>
      </c>
    </row>
    <row r="64" spans="1:4" ht="20.100000000000001" customHeight="1" x14ac:dyDescent="0.25">
      <c r="A64" s="25">
        <f>$A$10</f>
        <v>7</v>
      </c>
      <c r="B64" s="113" t="str">
        <f>$B$10</f>
        <v>Serwery</v>
      </c>
      <c r="C64" s="114"/>
      <c r="D64" s="23">
        <f>(0)</f>
        <v>0</v>
      </c>
    </row>
    <row r="65" spans="1:4" ht="20.100000000000001" customHeight="1" x14ac:dyDescent="0.25">
      <c r="A65" s="25">
        <f>$A$11</f>
        <v>8</v>
      </c>
      <c r="B65" s="113" t="str">
        <f>$B$11</f>
        <v>Sieć komputerowa</v>
      </c>
      <c r="C65" s="114"/>
      <c r="D65" s="23">
        <f>(0)</f>
        <v>0</v>
      </c>
    </row>
    <row r="66" spans="1:4" ht="20.100000000000001" customHeight="1" x14ac:dyDescent="0.25">
      <c r="A66" s="25">
        <f>$A$12</f>
        <v>9</v>
      </c>
      <c r="B66" s="113" t="str">
        <f>$B$12</f>
        <v>Monitoring</v>
      </c>
      <c r="C66" s="114"/>
      <c r="D66" s="23">
        <f>(0)</f>
        <v>0</v>
      </c>
    </row>
    <row r="67" spans="1:4" ht="20.100000000000001" customHeight="1" x14ac:dyDescent="0.25">
      <c r="A67" s="25">
        <f>$A$13</f>
        <v>10</v>
      </c>
      <c r="B67" s="113" t="str">
        <f>$B$13</f>
        <v>Urządzenia alarmowe</v>
      </c>
      <c r="C67" s="114"/>
      <c r="D67" s="23">
        <f>(0)</f>
        <v>0</v>
      </c>
    </row>
    <row r="68" spans="1:4" ht="20.100000000000001" customHeight="1" x14ac:dyDescent="0.25"/>
    <row r="69" spans="1:4" ht="20.100000000000001" customHeight="1" x14ac:dyDescent="0.25">
      <c r="A69" s="109" t="s">
        <v>106</v>
      </c>
      <c r="B69" s="110"/>
      <c r="C69" s="71" t="s">
        <v>2</v>
      </c>
      <c r="D69" s="27" t="s">
        <v>184</v>
      </c>
    </row>
    <row r="70" spans="1:4" ht="20.100000000000001" customHeight="1" x14ac:dyDescent="0.25">
      <c r="A70" s="101" t="s">
        <v>174</v>
      </c>
      <c r="B70" s="115"/>
      <c r="C70" s="101" t="s">
        <v>179</v>
      </c>
      <c r="D70" s="115"/>
    </row>
    <row r="71" spans="1:4" ht="20.100000000000001" customHeight="1" x14ac:dyDescent="0.25">
      <c r="A71" s="116" t="s">
        <v>107</v>
      </c>
      <c r="B71" s="117"/>
      <c r="C71" s="117"/>
      <c r="D71" s="118"/>
    </row>
    <row r="72" spans="1:4" ht="20.100000000000001" customHeight="1" x14ac:dyDescent="0.25">
      <c r="A72" s="101" t="s">
        <v>179</v>
      </c>
      <c r="B72" s="106"/>
      <c r="C72" s="106"/>
      <c r="D72" s="100"/>
    </row>
    <row r="73" spans="1:4" ht="20.100000000000001" customHeight="1" x14ac:dyDescent="0.25">
      <c r="A73" s="58" t="s">
        <v>0</v>
      </c>
      <c r="B73" s="111" t="s">
        <v>108</v>
      </c>
      <c r="C73" s="119"/>
      <c r="D73" s="77" t="s">
        <v>19</v>
      </c>
    </row>
    <row r="74" spans="1:4" ht="20.100000000000001" customHeight="1" x14ac:dyDescent="0.25">
      <c r="A74" s="25">
        <f>$A$4</f>
        <v>1</v>
      </c>
      <c r="B74" s="113" t="str">
        <f>$B$4</f>
        <v>Sprzęt stacjonarny</v>
      </c>
      <c r="C74" s="114"/>
      <c r="D74" s="23">
        <f>(47766)</f>
        <v>47766</v>
      </c>
    </row>
    <row r="75" spans="1:4" ht="20.100000000000001" customHeight="1" x14ac:dyDescent="0.25">
      <c r="A75" s="25">
        <f>$A$5</f>
        <v>2</v>
      </c>
      <c r="B75" s="113" t="str">
        <f>$B$5</f>
        <v>Sprzęt przenośny</v>
      </c>
      <c r="C75" s="114"/>
      <c r="D75" s="23">
        <f>(10404)</f>
        <v>10404</v>
      </c>
    </row>
    <row r="76" spans="1:4" ht="20.100000000000001" customHeight="1" x14ac:dyDescent="0.25">
      <c r="A76" s="25">
        <f>$A$6</f>
        <v>3</v>
      </c>
      <c r="B76" s="113" t="str">
        <f>$B$6</f>
        <v>Urządzenia wielofunkcyjne</v>
      </c>
      <c r="C76" s="114"/>
      <c r="D76" s="23">
        <f>(3358)</f>
        <v>3358</v>
      </c>
    </row>
    <row r="77" spans="1:4" ht="20.100000000000001" customHeight="1" x14ac:dyDescent="0.25">
      <c r="A77" s="25">
        <f>$A$7</f>
        <v>4</v>
      </c>
      <c r="B77" s="113" t="str">
        <f>$B$7</f>
        <v>Kserokopiarki</v>
      </c>
      <c r="C77" s="114"/>
      <c r="D77" s="23">
        <f>(0)</f>
        <v>0</v>
      </c>
    </row>
    <row r="78" spans="1:4" ht="20.100000000000001" customHeight="1" x14ac:dyDescent="0.25">
      <c r="A78" s="25">
        <f>$A$8</f>
        <v>5</v>
      </c>
      <c r="B78" s="113" t="str">
        <f>$B$8</f>
        <v>Centrale telefoniczne i faksy</v>
      </c>
      <c r="C78" s="114"/>
      <c r="D78" s="23">
        <f>(0)</f>
        <v>0</v>
      </c>
    </row>
    <row r="79" spans="1:4" ht="20.100000000000001" customHeight="1" x14ac:dyDescent="0.25">
      <c r="A79" s="25">
        <f>$A$9</f>
        <v>6</v>
      </c>
      <c r="B79" s="113" t="str">
        <f>$B$9</f>
        <v>Klimatyzatory</v>
      </c>
      <c r="C79" s="114"/>
      <c r="D79" s="23">
        <f>(0)</f>
        <v>0</v>
      </c>
    </row>
    <row r="80" spans="1:4" ht="20.100000000000001" customHeight="1" x14ac:dyDescent="0.25">
      <c r="A80" s="25">
        <f>$A$10</f>
        <v>7</v>
      </c>
      <c r="B80" s="113" t="str">
        <f>$B$10</f>
        <v>Serwery</v>
      </c>
      <c r="C80" s="114"/>
      <c r="D80" s="23">
        <f>(0)</f>
        <v>0</v>
      </c>
    </row>
    <row r="81" spans="1:4" ht="20.100000000000001" customHeight="1" x14ac:dyDescent="0.25">
      <c r="A81" s="25">
        <f>$A$11</f>
        <v>8</v>
      </c>
      <c r="B81" s="113" t="str">
        <f>$B$11</f>
        <v>Sieć komputerowa</v>
      </c>
      <c r="C81" s="114"/>
      <c r="D81" s="23">
        <f>(0)</f>
        <v>0</v>
      </c>
    </row>
    <row r="82" spans="1:4" ht="20.100000000000001" customHeight="1" x14ac:dyDescent="0.25">
      <c r="A82" s="25">
        <f>$A$12</f>
        <v>9</v>
      </c>
      <c r="B82" s="113" t="str">
        <f>$B$12</f>
        <v>Monitoring</v>
      </c>
      <c r="C82" s="114"/>
      <c r="D82" s="23">
        <f>(0)</f>
        <v>0</v>
      </c>
    </row>
    <row r="83" spans="1:4" ht="20.100000000000001" customHeight="1" x14ac:dyDescent="0.25">
      <c r="A83" s="25">
        <f>$A$13</f>
        <v>10</v>
      </c>
      <c r="B83" s="113" t="str">
        <f>$B$13</f>
        <v>Urządzenia alarmowe</v>
      </c>
      <c r="C83" s="114"/>
      <c r="D83" s="23">
        <f>(0)</f>
        <v>0</v>
      </c>
    </row>
    <row r="84" spans="1:4" ht="20.100000000000001" customHeight="1" x14ac:dyDescent="0.25"/>
    <row r="85" spans="1:4" ht="20.100000000000001" customHeight="1" x14ac:dyDescent="0.25">
      <c r="A85" s="109" t="s">
        <v>106</v>
      </c>
      <c r="B85" s="110"/>
      <c r="C85" s="71" t="s">
        <v>2</v>
      </c>
      <c r="D85" s="27" t="s">
        <v>187</v>
      </c>
    </row>
    <row r="86" spans="1:4" ht="20.100000000000001" customHeight="1" x14ac:dyDescent="0.25">
      <c r="A86" s="101" t="s">
        <v>175</v>
      </c>
      <c r="B86" s="115"/>
      <c r="C86" s="101" t="s">
        <v>180</v>
      </c>
      <c r="D86" s="115"/>
    </row>
    <row r="87" spans="1:4" ht="20.100000000000001" customHeight="1" x14ac:dyDescent="0.25">
      <c r="A87" s="116" t="s">
        <v>107</v>
      </c>
      <c r="B87" s="117"/>
      <c r="C87" s="117"/>
      <c r="D87" s="118"/>
    </row>
    <row r="88" spans="1:4" ht="20.100000000000001" customHeight="1" x14ac:dyDescent="0.25">
      <c r="A88" s="101" t="s">
        <v>313</v>
      </c>
      <c r="B88" s="106"/>
      <c r="C88" s="106"/>
      <c r="D88" s="100"/>
    </row>
    <row r="89" spans="1:4" ht="20.100000000000001" customHeight="1" x14ac:dyDescent="0.25">
      <c r="A89" s="58" t="s">
        <v>0</v>
      </c>
      <c r="B89" s="111" t="s">
        <v>108</v>
      </c>
      <c r="C89" s="119"/>
      <c r="D89" s="77" t="s">
        <v>19</v>
      </c>
    </row>
    <row r="90" spans="1:4" ht="20.100000000000001" customHeight="1" x14ac:dyDescent="0.25">
      <c r="A90" s="25">
        <f>$A$4</f>
        <v>1</v>
      </c>
      <c r="B90" s="113" t="str">
        <f>$B$4</f>
        <v>Sprzęt stacjonarny</v>
      </c>
      <c r="C90" s="114"/>
      <c r="D90" s="23">
        <f>((41050.38)+(17500+56359))</f>
        <v>114909.38</v>
      </c>
    </row>
    <row r="91" spans="1:4" ht="20.100000000000001" customHeight="1" x14ac:dyDescent="0.25">
      <c r="A91" s="25">
        <f>$A$5</f>
        <v>2</v>
      </c>
      <c r="B91" s="113" t="str">
        <f>$B$5</f>
        <v>Sprzęt przenośny</v>
      </c>
      <c r="C91" s="114"/>
      <c r="D91" s="23">
        <f>(2500+9000+5600)</f>
        <v>17100</v>
      </c>
    </row>
    <row r="92" spans="1:4" ht="20.100000000000001" customHeight="1" x14ac:dyDescent="0.25">
      <c r="A92" s="25">
        <f>$A$6</f>
        <v>3</v>
      </c>
      <c r="B92" s="113" t="str">
        <f>$B$6</f>
        <v>Urządzenia wielofunkcyjne</v>
      </c>
      <c r="C92" s="114"/>
      <c r="D92" s="23">
        <f>(0)</f>
        <v>0</v>
      </c>
    </row>
    <row r="93" spans="1:4" ht="20.100000000000001" customHeight="1" x14ac:dyDescent="0.25">
      <c r="A93" s="25">
        <f>$A$7</f>
        <v>4</v>
      </c>
      <c r="B93" s="113" t="str">
        <f>$B$7</f>
        <v>Kserokopiarki</v>
      </c>
      <c r="C93" s="114"/>
      <c r="D93" s="23">
        <f>(3800)</f>
        <v>3800</v>
      </c>
    </row>
    <row r="94" spans="1:4" ht="20.100000000000001" customHeight="1" x14ac:dyDescent="0.25">
      <c r="A94" s="25">
        <f>$A$8</f>
        <v>5</v>
      </c>
      <c r="B94" s="113" t="str">
        <f>$B$8</f>
        <v>Centrale telefoniczne i faksy</v>
      </c>
      <c r="C94" s="114"/>
      <c r="D94" s="23">
        <f>(0)</f>
        <v>0</v>
      </c>
    </row>
    <row r="95" spans="1:4" ht="20.100000000000001" customHeight="1" x14ac:dyDescent="0.25">
      <c r="A95" s="25">
        <f>$A$9</f>
        <v>6</v>
      </c>
      <c r="B95" s="113" t="str">
        <f>$B$9</f>
        <v>Klimatyzatory</v>
      </c>
      <c r="C95" s="114"/>
      <c r="D95" s="23">
        <f>(0)</f>
        <v>0</v>
      </c>
    </row>
    <row r="96" spans="1:4" ht="20.100000000000001" customHeight="1" x14ac:dyDescent="0.25">
      <c r="A96" s="25">
        <f>$A$10</f>
        <v>7</v>
      </c>
      <c r="B96" s="113" t="str">
        <f>$B$10</f>
        <v>Serwery</v>
      </c>
      <c r="C96" s="114"/>
      <c r="D96" s="23">
        <f>(0)</f>
        <v>0</v>
      </c>
    </row>
    <row r="97" spans="1:4" ht="20.100000000000001" customHeight="1" x14ac:dyDescent="0.25">
      <c r="A97" s="25">
        <f>$A$11</f>
        <v>8</v>
      </c>
      <c r="B97" s="113" t="str">
        <f>$B$11</f>
        <v>Sieć komputerowa</v>
      </c>
      <c r="C97" s="114"/>
      <c r="D97" s="23">
        <f>(0)</f>
        <v>0</v>
      </c>
    </row>
    <row r="98" spans="1:4" ht="20.100000000000001" customHeight="1" x14ac:dyDescent="0.25">
      <c r="A98" s="25">
        <f>$A$12</f>
        <v>9</v>
      </c>
      <c r="B98" s="113" t="str">
        <f>$B$12</f>
        <v>Monitoring</v>
      </c>
      <c r="C98" s="114"/>
      <c r="D98" s="23">
        <f>(0)</f>
        <v>0</v>
      </c>
    </row>
    <row r="99" spans="1:4" ht="20.100000000000001" customHeight="1" x14ac:dyDescent="0.25">
      <c r="A99" s="25">
        <f>$A$13</f>
        <v>10</v>
      </c>
      <c r="B99" s="113" t="str">
        <f>$B$13</f>
        <v>Urządzenia alarmowe</v>
      </c>
      <c r="C99" s="114"/>
      <c r="D99" s="23">
        <f>(0)</f>
        <v>0</v>
      </c>
    </row>
    <row r="100" spans="1:4" ht="20.100000000000001" customHeight="1" x14ac:dyDescent="0.25"/>
    <row r="101" spans="1:4" ht="20.100000000000001" customHeight="1" x14ac:dyDescent="0.25">
      <c r="A101" s="109" t="s">
        <v>106</v>
      </c>
      <c r="B101" s="110"/>
      <c r="C101" s="71" t="s">
        <v>2</v>
      </c>
      <c r="D101" s="27" t="s">
        <v>188</v>
      </c>
    </row>
    <row r="102" spans="1:4" ht="20.100000000000001" customHeight="1" x14ac:dyDescent="0.25">
      <c r="A102" s="101" t="s">
        <v>176</v>
      </c>
      <c r="B102" s="115"/>
      <c r="C102" s="101" t="s">
        <v>181</v>
      </c>
      <c r="D102" s="115"/>
    </row>
    <row r="103" spans="1:4" ht="20.100000000000001" customHeight="1" x14ac:dyDescent="0.25">
      <c r="A103" s="116" t="s">
        <v>107</v>
      </c>
      <c r="B103" s="117"/>
      <c r="C103" s="117"/>
      <c r="D103" s="118"/>
    </row>
    <row r="104" spans="1:4" ht="20.100000000000001" customHeight="1" x14ac:dyDescent="0.25">
      <c r="A104" s="101" t="s">
        <v>181</v>
      </c>
      <c r="B104" s="106"/>
      <c r="C104" s="106"/>
      <c r="D104" s="100"/>
    </row>
    <row r="105" spans="1:4" ht="20.100000000000001" customHeight="1" x14ac:dyDescent="0.25">
      <c r="A105" s="58" t="s">
        <v>0</v>
      </c>
      <c r="B105" s="111" t="s">
        <v>108</v>
      </c>
      <c r="C105" s="119"/>
      <c r="D105" s="77" t="s">
        <v>19</v>
      </c>
    </row>
    <row r="106" spans="1:4" ht="20.100000000000001" customHeight="1" x14ac:dyDescent="0.25">
      <c r="A106" s="25">
        <f>$A$4</f>
        <v>1</v>
      </c>
      <c r="B106" s="113" t="str">
        <f>$B$4</f>
        <v>Sprzęt stacjonarny</v>
      </c>
      <c r="C106" s="114"/>
      <c r="D106" s="23">
        <f>(15850)</f>
        <v>15850</v>
      </c>
    </row>
    <row r="107" spans="1:4" ht="20.100000000000001" customHeight="1" x14ac:dyDescent="0.25">
      <c r="A107" s="25">
        <f>$A$5</f>
        <v>2</v>
      </c>
      <c r="B107" s="113" t="str">
        <f>$B$5</f>
        <v>Sprzęt przenośny</v>
      </c>
      <c r="C107" s="114"/>
      <c r="D107" s="23">
        <f>(9800)</f>
        <v>9800</v>
      </c>
    </row>
    <row r="108" spans="1:4" ht="20.100000000000001" customHeight="1" x14ac:dyDescent="0.25">
      <c r="A108" s="25">
        <f>$A$6</f>
        <v>3</v>
      </c>
      <c r="B108" s="113" t="str">
        <f>$B$6</f>
        <v>Urządzenia wielofunkcyjne</v>
      </c>
      <c r="C108" s="114"/>
      <c r="D108" s="23">
        <f>(0)</f>
        <v>0</v>
      </c>
    </row>
    <row r="109" spans="1:4" ht="20.100000000000001" customHeight="1" x14ac:dyDescent="0.25">
      <c r="A109" s="25">
        <f>$A$7</f>
        <v>4</v>
      </c>
      <c r="B109" s="113" t="str">
        <f>$B$7</f>
        <v>Kserokopiarki</v>
      </c>
      <c r="C109" s="114"/>
      <c r="D109" s="23">
        <f>(2000)</f>
        <v>2000</v>
      </c>
    </row>
    <row r="110" spans="1:4" ht="20.100000000000001" customHeight="1" x14ac:dyDescent="0.25">
      <c r="A110" s="25">
        <f>$A$8</f>
        <v>5</v>
      </c>
      <c r="B110" s="113" t="str">
        <f>$B$8</f>
        <v>Centrale telefoniczne i faksy</v>
      </c>
      <c r="C110" s="114"/>
      <c r="D110" s="23">
        <f>(0)</f>
        <v>0</v>
      </c>
    </row>
    <row r="111" spans="1:4" ht="20.100000000000001" customHeight="1" x14ac:dyDescent="0.25">
      <c r="A111" s="25">
        <f>$A$9</f>
        <v>6</v>
      </c>
      <c r="B111" s="113" t="str">
        <f>$B$9</f>
        <v>Klimatyzatory</v>
      </c>
      <c r="C111" s="114"/>
      <c r="D111" s="23">
        <f>(0)</f>
        <v>0</v>
      </c>
    </row>
    <row r="112" spans="1:4" ht="20.100000000000001" customHeight="1" x14ac:dyDescent="0.25">
      <c r="A112" s="25">
        <f>$A$10</f>
        <v>7</v>
      </c>
      <c r="B112" s="113" t="str">
        <f>$B$10</f>
        <v>Serwery</v>
      </c>
      <c r="C112" s="114"/>
      <c r="D112" s="23">
        <f>(0)</f>
        <v>0</v>
      </c>
    </row>
    <row r="113" spans="1:4" ht="20.100000000000001" customHeight="1" x14ac:dyDescent="0.25">
      <c r="A113" s="25">
        <f>$A$11</f>
        <v>8</v>
      </c>
      <c r="B113" s="113" t="str">
        <f>$B$11</f>
        <v>Sieć komputerowa</v>
      </c>
      <c r="C113" s="114"/>
      <c r="D113" s="23">
        <f>(0)</f>
        <v>0</v>
      </c>
    </row>
    <row r="114" spans="1:4" ht="20.100000000000001" customHeight="1" x14ac:dyDescent="0.25">
      <c r="A114" s="25">
        <f>$A$12</f>
        <v>9</v>
      </c>
      <c r="B114" s="113" t="str">
        <f>$B$12</f>
        <v>Monitoring</v>
      </c>
      <c r="C114" s="114"/>
      <c r="D114" s="23">
        <f>(0)</f>
        <v>0</v>
      </c>
    </row>
    <row r="115" spans="1:4" ht="20.100000000000001" customHeight="1" x14ac:dyDescent="0.25">
      <c r="A115" s="25">
        <f>$A$13</f>
        <v>10</v>
      </c>
      <c r="B115" s="113" t="str">
        <f>$B$13</f>
        <v>Urządzenia alarmowe</v>
      </c>
      <c r="C115" s="114"/>
      <c r="D115" s="23">
        <f>(0)</f>
        <v>0</v>
      </c>
    </row>
  </sheetData>
  <mergeCells count="100">
    <mergeCell ref="A24:D24"/>
    <mergeCell ref="B25:C25"/>
    <mergeCell ref="B26:C26"/>
    <mergeCell ref="B29:C29"/>
    <mergeCell ref="B33:C33"/>
    <mergeCell ref="B30:C30"/>
    <mergeCell ref="B31:C31"/>
    <mergeCell ref="B27:C27"/>
    <mergeCell ref="B28:C28"/>
    <mergeCell ref="A2:C2"/>
    <mergeCell ref="A21:B21"/>
    <mergeCell ref="A22:B22"/>
    <mergeCell ref="C22:D22"/>
    <mergeCell ref="A23:D23"/>
    <mergeCell ref="A19:B19"/>
    <mergeCell ref="A20:B20"/>
    <mergeCell ref="C20:D20"/>
    <mergeCell ref="B34:C34"/>
    <mergeCell ref="B32:C32"/>
    <mergeCell ref="B35:C35"/>
    <mergeCell ref="B42:C42"/>
    <mergeCell ref="B46:C46"/>
    <mergeCell ref="A37:B37"/>
    <mergeCell ref="C38:D38"/>
    <mergeCell ref="A39:D39"/>
    <mergeCell ref="B41:C41"/>
    <mergeCell ref="B43:C43"/>
    <mergeCell ref="B44:C44"/>
    <mergeCell ref="B45:C45"/>
    <mergeCell ref="A85:B85"/>
    <mergeCell ref="A86:B86"/>
    <mergeCell ref="B49:C49"/>
    <mergeCell ref="A38:B38"/>
    <mergeCell ref="A40:D40"/>
    <mergeCell ref="B47:C47"/>
    <mergeCell ref="B48:C48"/>
    <mergeCell ref="B73:C73"/>
    <mergeCell ref="A69:B69"/>
    <mergeCell ref="A70:B70"/>
    <mergeCell ref="C70:D70"/>
    <mergeCell ref="A71:D71"/>
    <mergeCell ref="A72:D72"/>
    <mergeCell ref="B50:C50"/>
    <mergeCell ref="B51:C51"/>
    <mergeCell ref="A53:B53"/>
    <mergeCell ref="B110:C110"/>
    <mergeCell ref="B111:C111"/>
    <mergeCell ref="B112:C112"/>
    <mergeCell ref="B60:C60"/>
    <mergeCell ref="B61:C61"/>
    <mergeCell ref="B65:C65"/>
    <mergeCell ref="B67:C67"/>
    <mergeCell ref="B62:C62"/>
    <mergeCell ref="B63:C63"/>
    <mergeCell ref="B64:C64"/>
    <mergeCell ref="B66:C66"/>
    <mergeCell ref="B97:C97"/>
    <mergeCell ref="B98:C98"/>
    <mergeCell ref="B89:C89"/>
    <mergeCell ref="B90:C90"/>
    <mergeCell ref="B83:C83"/>
    <mergeCell ref="B91:C91"/>
    <mergeCell ref="B92:C92"/>
    <mergeCell ref="B114:C114"/>
    <mergeCell ref="B115:C115"/>
    <mergeCell ref="B108:C108"/>
    <mergeCell ref="B109:C109"/>
    <mergeCell ref="B99:C99"/>
    <mergeCell ref="A101:B101"/>
    <mergeCell ref="A102:B102"/>
    <mergeCell ref="C102:D102"/>
    <mergeCell ref="A103:D103"/>
    <mergeCell ref="A104:D104"/>
    <mergeCell ref="B105:C105"/>
    <mergeCell ref="B106:C106"/>
    <mergeCell ref="B107:C107"/>
    <mergeCell ref="B113:C113"/>
    <mergeCell ref="B93:C93"/>
    <mergeCell ref="B95:C95"/>
    <mergeCell ref="B96:C96"/>
    <mergeCell ref="B94:C94"/>
    <mergeCell ref="B74:C74"/>
    <mergeCell ref="B77:C77"/>
    <mergeCell ref="B81:C81"/>
    <mergeCell ref="B82:C82"/>
    <mergeCell ref="B76:C76"/>
    <mergeCell ref="B75:C75"/>
    <mergeCell ref="B78:C78"/>
    <mergeCell ref="B79:C79"/>
    <mergeCell ref="B80:C80"/>
    <mergeCell ref="C86:D86"/>
    <mergeCell ref="A87:D87"/>
    <mergeCell ref="A88:D88"/>
    <mergeCell ref="B58:C58"/>
    <mergeCell ref="B59:C59"/>
    <mergeCell ref="A54:B54"/>
    <mergeCell ref="C54:D54"/>
    <mergeCell ref="A55:D55"/>
    <mergeCell ref="A56:D56"/>
    <mergeCell ref="B57:C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80" zoomScaleNormal="80" workbookViewId="0">
      <pane ySplit="3" topLeftCell="A4" activePane="bottomLeft" state="frozen"/>
      <selection pane="bottomLeft" sqref="A1:AJ1"/>
    </sheetView>
  </sheetViews>
  <sheetFormatPr defaultRowHeight="15" x14ac:dyDescent="0.25"/>
  <cols>
    <col min="1" max="1" width="5.7109375" customWidth="1"/>
    <col min="2" max="3" width="25.7109375" customWidth="1"/>
    <col min="4" max="4" width="15.7109375" customWidth="1"/>
    <col min="5" max="5" width="20.7109375" customWidth="1"/>
    <col min="6" max="6" width="10.7109375" customWidth="1"/>
    <col min="7" max="7" width="15.7109375" customWidth="1"/>
    <col min="8" max="8" width="10.7109375" customWidth="1"/>
    <col min="9" max="10" width="20.7109375" customWidth="1"/>
    <col min="11" max="13" width="10.7109375" customWidth="1"/>
    <col min="14" max="14" width="14" customWidth="1"/>
    <col min="15" max="21" width="10.7109375" customWidth="1"/>
    <col min="22" max="24" width="15.7109375" customWidth="1"/>
    <col min="25" max="26" width="11.7109375" customWidth="1"/>
    <col min="27" max="27" width="15.7109375" customWidth="1"/>
    <col min="28" max="35" width="10.7109375" customWidth="1"/>
    <col min="36" max="36" width="20.7109375" customWidth="1"/>
  </cols>
  <sheetData>
    <row r="1" spans="1:36" ht="30" customHeight="1" x14ac:dyDescent="0.25">
      <c r="A1" s="121" t="s">
        <v>140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row>
    <row r="2" spans="1:36" ht="30" customHeight="1" x14ac:dyDescent="0.25">
      <c r="A2" s="112" t="s">
        <v>5</v>
      </c>
      <c r="B2" s="112" t="s">
        <v>154</v>
      </c>
      <c r="C2" s="112" t="s">
        <v>155</v>
      </c>
      <c r="D2" s="112" t="s">
        <v>71</v>
      </c>
      <c r="E2" s="112" t="s">
        <v>72</v>
      </c>
      <c r="F2" s="112" t="s">
        <v>73</v>
      </c>
      <c r="G2" s="112" t="s">
        <v>74</v>
      </c>
      <c r="H2" s="112" t="s">
        <v>75</v>
      </c>
      <c r="I2" s="112" t="s">
        <v>76</v>
      </c>
      <c r="J2" s="112" t="s">
        <v>77</v>
      </c>
      <c r="K2" s="112" t="s">
        <v>78</v>
      </c>
      <c r="L2" s="112" t="s">
        <v>79</v>
      </c>
      <c r="M2" s="112" t="s">
        <v>80</v>
      </c>
      <c r="N2" s="112" t="s">
        <v>81</v>
      </c>
      <c r="O2" s="112" t="s">
        <v>82</v>
      </c>
      <c r="P2" s="112" t="s">
        <v>83</v>
      </c>
      <c r="Q2" s="112" t="s">
        <v>84</v>
      </c>
      <c r="R2" s="112" t="s">
        <v>85</v>
      </c>
      <c r="S2" s="112" t="s">
        <v>86</v>
      </c>
      <c r="T2" s="112" t="s">
        <v>87</v>
      </c>
      <c r="U2" s="112" t="s">
        <v>88</v>
      </c>
      <c r="V2" s="112" t="s">
        <v>89</v>
      </c>
      <c r="W2" s="61" t="s">
        <v>19</v>
      </c>
      <c r="X2" s="112" t="s">
        <v>90</v>
      </c>
      <c r="Y2" s="112" t="s">
        <v>25</v>
      </c>
      <c r="Z2" s="112"/>
      <c r="AA2" s="61" t="s">
        <v>19</v>
      </c>
      <c r="AB2" s="112" t="s">
        <v>91</v>
      </c>
      <c r="AC2" s="112"/>
      <c r="AD2" s="112" t="s">
        <v>153</v>
      </c>
      <c r="AE2" s="112"/>
      <c r="AF2" s="112" t="s">
        <v>92</v>
      </c>
      <c r="AG2" s="112"/>
      <c r="AH2" s="112" t="s">
        <v>93</v>
      </c>
      <c r="AI2" s="112"/>
      <c r="AJ2" s="111" t="s">
        <v>94</v>
      </c>
    </row>
    <row r="3" spans="1:36" ht="30" customHeight="1" x14ac:dyDescent="0.25">
      <c r="A3" s="112"/>
      <c r="B3" s="112"/>
      <c r="C3" s="112"/>
      <c r="D3" s="118"/>
      <c r="E3" s="112"/>
      <c r="F3" s="112"/>
      <c r="G3" s="112"/>
      <c r="H3" s="118"/>
      <c r="I3" s="112"/>
      <c r="J3" s="112"/>
      <c r="K3" s="112"/>
      <c r="L3" s="112"/>
      <c r="M3" s="112"/>
      <c r="N3" s="112"/>
      <c r="O3" s="112"/>
      <c r="P3" s="112"/>
      <c r="Q3" s="112"/>
      <c r="R3" s="112"/>
      <c r="S3" s="112"/>
      <c r="T3" s="112"/>
      <c r="U3" s="112"/>
      <c r="V3" s="112"/>
      <c r="W3" s="61" t="s">
        <v>142</v>
      </c>
      <c r="X3" s="117"/>
      <c r="Y3" s="61" t="s">
        <v>95</v>
      </c>
      <c r="Z3" s="61" t="s">
        <v>152</v>
      </c>
      <c r="AA3" s="61" t="s">
        <v>96</v>
      </c>
      <c r="AB3" s="61" t="s">
        <v>97</v>
      </c>
      <c r="AC3" s="61" t="s">
        <v>98</v>
      </c>
      <c r="AD3" s="61" t="s">
        <v>97</v>
      </c>
      <c r="AE3" s="61" t="s">
        <v>98</v>
      </c>
      <c r="AF3" s="61" t="s">
        <v>97</v>
      </c>
      <c r="AG3" s="61" t="s">
        <v>98</v>
      </c>
      <c r="AH3" s="61" t="s">
        <v>97</v>
      </c>
      <c r="AI3" s="61" t="s">
        <v>98</v>
      </c>
      <c r="AJ3" s="111"/>
    </row>
    <row r="4" spans="1:36" ht="30" customHeight="1" x14ac:dyDescent="0.25">
      <c r="A4" s="121" t="s">
        <v>171</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row>
    <row r="5" spans="1:36" ht="30" customHeight="1" x14ac:dyDescent="0.25">
      <c r="A5" s="47" t="s">
        <v>36</v>
      </c>
      <c r="B5" s="47" t="s">
        <v>170</v>
      </c>
      <c r="C5" s="47" t="s">
        <v>171</v>
      </c>
      <c r="D5" s="47" t="s">
        <v>266</v>
      </c>
      <c r="E5" s="47" t="s">
        <v>267</v>
      </c>
      <c r="F5" s="47">
        <v>200</v>
      </c>
      <c r="G5" s="47" t="s">
        <v>3</v>
      </c>
      <c r="H5" s="53" t="s">
        <v>3</v>
      </c>
      <c r="I5" s="54" t="s">
        <v>268</v>
      </c>
      <c r="J5" s="47" t="s">
        <v>269</v>
      </c>
      <c r="K5" s="55">
        <v>1983</v>
      </c>
      <c r="L5" s="55" t="s">
        <v>3</v>
      </c>
      <c r="M5" s="55">
        <v>927</v>
      </c>
      <c r="N5" s="47" t="s">
        <v>3</v>
      </c>
      <c r="O5" s="47" t="s">
        <v>3</v>
      </c>
      <c r="P5" s="55" t="s">
        <v>3</v>
      </c>
      <c r="Q5" s="53" t="s">
        <v>3</v>
      </c>
      <c r="R5" s="55" t="s">
        <v>3</v>
      </c>
      <c r="S5" s="55" t="s">
        <v>3</v>
      </c>
      <c r="T5" s="47" t="s">
        <v>3</v>
      </c>
      <c r="U5" s="47" t="s">
        <v>3</v>
      </c>
      <c r="V5" s="52" t="s">
        <v>3</v>
      </c>
      <c r="W5" s="56"/>
      <c r="X5" s="47" t="s">
        <v>3</v>
      </c>
      <c r="Y5" s="55" t="s">
        <v>3</v>
      </c>
      <c r="Z5" s="55" t="s">
        <v>3</v>
      </c>
      <c r="AA5" s="52">
        <v>10000</v>
      </c>
      <c r="AB5" s="57">
        <v>43466</v>
      </c>
      <c r="AC5" s="57">
        <v>43830</v>
      </c>
      <c r="AD5" s="57" t="s">
        <v>3</v>
      </c>
      <c r="AE5" s="57" t="s">
        <v>3</v>
      </c>
      <c r="AF5" s="57">
        <v>43466</v>
      </c>
      <c r="AG5" s="57">
        <v>43830</v>
      </c>
      <c r="AH5" s="57" t="s">
        <v>3</v>
      </c>
      <c r="AI5" s="57" t="s">
        <v>3</v>
      </c>
      <c r="AJ5" s="47"/>
    </row>
    <row r="6" spans="1:36" ht="30" customHeight="1" x14ac:dyDescent="0.25">
      <c r="A6" s="62" t="s">
        <v>37</v>
      </c>
      <c r="B6" s="90" t="s">
        <v>170</v>
      </c>
      <c r="C6" s="62" t="s">
        <v>170</v>
      </c>
      <c r="D6" s="62" t="s">
        <v>271</v>
      </c>
      <c r="E6" s="62" t="s">
        <v>273</v>
      </c>
      <c r="F6" s="62" t="s">
        <v>267</v>
      </c>
      <c r="G6" s="62">
        <v>244</v>
      </c>
      <c r="H6" s="53" t="s">
        <v>3</v>
      </c>
      <c r="I6" s="54" t="s">
        <v>272</v>
      </c>
      <c r="J6" s="62" t="s">
        <v>269</v>
      </c>
      <c r="K6" s="55">
        <v>1980</v>
      </c>
      <c r="L6" s="55" t="s">
        <v>3</v>
      </c>
      <c r="M6" s="55">
        <v>4098</v>
      </c>
      <c r="N6" s="62" t="s">
        <v>3</v>
      </c>
      <c r="O6" s="62" t="s">
        <v>3</v>
      </c>
      <c r="P6" s="55">
        <v>6</v>
      </c>
      <c r="Q6" s="53" t="s">
        <v>3</v>
      </c>
      <c r="R6" s="55" t="s">
        <v>3</v>
      </c>
      <c r="S6" s="55" t="s">
        <v>3</v>
      </c>
      <c r="T6" s="62" t="s">
        <v>3</v>
      </c>
      <c r="U6" s="62" t="s">
        <v>3</v>
      </c>
      <c r="V6" s="52" t="s">
        <v>3</v>
      </c>
      <c r="W6" s="56"/>
      <c r="X6" s="62" t="s">
        <v>3</v>
      </c>
      <c r="Y6" s="55" t="s">
        <v>3</v>
      </c>
      <c r="Z6" s="55" t="s">
        <v>3</v>
      </c>
      <c r="AA6" s="52">
        <v>10000</v>
      </c>
      <c r="AB6" s="57">
        <v>43623</v>
      </c>
      <c r="AC6" s="57">
        <v>43988</v>
      </c>
      <c r="AD6" s="57" t="s">
        <v>3</v>
      </c>
      <c r="AE6" s="57" t="s">
        <v>3</v>
      </c>
      <c r="AF6" s="57">
        <v>43623</v>
      </c>
      <c r="AG6" s="57">
        <v>43988</v>
      </c>
      <c r="AH6" s="57" t="s">
        <v>3</v>
      </c>
      <c r="AI6" s="57" t="s">
        <v>3</v>
      </c>
      <c r="AJ6" s="62"/>
    </row>
    <row r="7" spans="1:36" ht="30" customHeight="1" x14ac:dyDescent="0.25">
      <c r="A7" s="62" t="s">
        <v>38</v>
      </c>
      <c r="B7" s="90" t="s">
        <v>170</v>
      </c>
      <c r="C7" s="62" t="s">
        <v>270</v>
      </c>
      <c r="D7" s="62" t="s">
        <v>274</v>
      </c>
      <c r="E7" s="62" t="s">
        <v>275</v>
      </c>
      <c r="F7" s="93" t="s">
        <v>276</v>
      </c>
      <c r="G7" s="62" t="s">
        <v>3</v>
      </c>
      <c r="H7" s="53">
        <v>35810</v>
      </c>
      <c r="I7" s="54" t="s">
        <v>277</v>
      </c>
      <c r="J7" s="62" t="s">
        <v>269</v>
      </c>
      <c r="K7" s="55">
        <v>1997</v>
      </c>
      <c r="L7" s="55" t="s">
        <v>3</v>
      </c>
      <c r="M7" s="55">
        <v>11100</v>
      </c>
      <c r="N7" s="62" t="s">
        <v>3</v>
      </c>
      <c r="O7" s="62" t="s">
        <v>3</v>
      </c>
      <c r="P7" s="55">
        <v>6</v>
      </c>
      <c r="Q7" s="53" t="s">
        <v>3</v>
      </c>
      <c r="R7" s="55" t="s">
        <v>3</v>
      </c>
      <c r="S7" s="55" t="s">
        <v>3</v>
      </c>
      <c r="T7" s="62" t="s">
        <v>3</v>
      </c>
      <c r="U7" s="62" t="s">
        <v>3</v>
      </c>
      <c r="V7" s="52" t="s">
        <v>3</v>
      </c>
      <c r="W7" s="56"/>
      <c r="X7" s="62" t="s">
        <v>3</v>
      </c>
      <c r="Y7" s="55" t="s">
        <v>3</v>
      </c>
      <c r="Z7" s="55" t="s">
        <v>3</v>
      </c>
      <c r="AA7" s="52">
        <v>10000</v>
      </c>
      <c r="AB7" s="57">
        <v>43713</v>
      </c>
      <c r="AC7" s="57">
        <v>44078</v>
      </c>
      <c r="AD7" s="57" t="s">
        <v>3</v>
      </c>
      <c r="AE7" s="57" t="s">
        <v>3</v>
      </c>
      <c r="AF7" s="57">
        <v>43713</v>
      </c>
      <c r="AG7" s="57">
        <v>44078</v>
      </c>
      <c r="AH7" s="57" t="s">
        <v>3</v>
      </c>
      <c r="AI7" s="57" t="s">
        <v>3</v>
      </c>
      <c r="AJ7" s="62"/>
    </row>
    <row r="8" spans="1:36" ht="30" customHeight="1" x14ac:dyDescent="0.25">
      <c r="A8" s="90" t="s">
        <v>39</v>
      </c>
      <c r="B8" s="90" t="s">
        <v>170</v>
      </c>
      <c r="C8" s="90" t="s">
        <v>171</v>
      </c>
      <c r="D8" s="90" t="s">
        <v>278</v>
      </c>
      <c r="E8" s="90" t="s">
        <v>267</v>
      </c>
      <c r="F8" s="93" t="s">
        <v>279</v>
      </c>
      <c r="G8" s="90" t="s">
        <v>3</v>
      </c>
      <c r="H8" s="53">
        <v>31359</v>
      </c>
      <c r="I8" s="54" t="s">
        <v>280</v>
      </c>
      <c r="J8" s="90" t="s">
        <v>269</v>
      </c>
      <c r="K8" s="55">
        <v>1985</v>
      </c>
      <c r="L8" s="55" t="s">
        <v>3</v>
      </c>
      <c r="M8" s="55">
        <v>6830</v>
      </c>
      <c r="N8" s="90">
        <v>110</v>
      </c>
      <c r="O8" s="90" t="s">
        <v>3</v>
      </c>
      <c r="P8" s="55">
        <v>7</v>
      </c>
      <c r="Q8" s="53" t="s">
        <v>3</v>
      </c>
      <c r="R8" s="55" t="s">
        <v>3</v>
      </c>
      <c r="S8" s="55" t="s">
        <v>3</v>
      </c>
      <c r="T8" s="90" t="s">
        <v>3</v>
      </c>
      <c r="U8" s="90" t="s">
        <v>3</v>
      </c>
      <c r="V8" s="52" t="s">
        <v>3</v>
      </c>
      <c r="W8" s="56"/>
      <c r="X8" s="90" t="s">
        <v>3</v>
      </c>
      <c r="Y8" s="55" t="s">
        <v>3</v>
      </c>
      <c r="Z8" s="55" t="s">
        <v>3</v>
      </c>
      <c r="AA8" s="52">
        <v>10000</v>
      </c>
      <c r="AB8" s="57">
        <v>43738</v>
      </c>
      <c r="AC8" s="57">
        <v>44103</v>
      </c>
      <c r="AD8" s="57" t="s">
        <v>3</v>
      </c>
      <c r="AE8" s="57" t="s">
        <v>3</v>
      </c>
      <c r="AF8" s="57">
        <v>43738</v>
      </c>
      <c r="AG8" s="57">
        <v>44103</v>
      </c>
      <c r="AH8" s="57" t="s">
        <v>3</v>
      </c>
      <c r="AI8" s="57" t="s">
        <v>3</v>
      </c>
      <c r="AJ8" s="90"/>
    </row>
    <row r="9" spans="1:36" ht="30" customHeight="1" x14ac:dyDescent="0.25">
      <c r="A9" s="90" t="s">
        <v>40</v>
      </c>
      <c r="B9" s="90" t="s">
        <v>170</v>
      </c>
      <c r="C9" s="90" t="s">
        <v>281</v>
      </c>
      <c r="D9" s="90" t="s">
        <v>282</v>
      </c>
      <c r="E9" s="90" t="s">
        <v>283</v>
      </c>
      <c r="F9" s="93" t="s">
        <v>284</v>
      </c>
      <c r="G9" s="90" t="s">
        <v>3</v>
      </c>
      <c r="H9" s="53" t="s">
        <v>3</v>
      </c>
      <c r="I9" s="54" t="s">
        <v>285</v>
      </c>
      <c r="J9" s="90" t="s">
        <v>269</v>
      </c>
      <c r="K9" s="55">
        <v>1988</v>
      </c>
      <c r="L9" s="55" t="s">
        <v>3</v>
      </c>
      <c r="M9" s="55">
        <v>9506</v>
      </c>
      <c r="N9" s="90" t="s">
        <v>3</v>
      </c>
      <c r="O9" s="90" t="s">
        <v>3</v>
      </c>
      <c r="P9" s="55">
        <v>6</v>
      </c>
      <c r="Q9" s="53" t="s">
        <v>3</v>
      </c>
      <c r="R9" s="55" t="s">
        <v>3</v>
      </c>
      <c r="S9" s="55" t="s">
        <v>3</v>
      </c>
      <c r="T9" s="90" t="s">
        <v>3</v>
      </c>
      <c r="U9" s="90" t="s">
        <v>3</v>
      </c>
      <c r="V9" s="52" t="s">
        <v>3</v>
      </c>
      <c r="W9" s="56"/>
      <c r="X9" s="90" t="s">
        <v>3</v>
      </c>
      <c r="Y9" s="55" t="s">
        <v>3</v>
      </c>
      <c r="Z9" s="55" t="s">
        <v>3</v>
      </c>
      <c r="AA9" s="52">
        <v>10000</v>
      </c>
      <c r="AB9" s="57">
        <v>43796</v>
      </c>
      <c r="AC9" s="57">
        <v>44161</v>
      </c>
      <c r="AD9" s="57" t="s">
        <v>3</v>
      </c>
      <c r="AE9" s="57" t="s">
        <v>3</v>
      </c>
      <c r="AF9" s="57">
        <v>43796</v>
      </c>
      <c r="AG9" s="57">
        <v>44161</v>
      </c>
      <c r="AH9" s="57" t="s">
        <v>3</v>
      </c>
      <c r="AI9" s="57" t="s">
        <v>3</v>
      </c>
      <c r="AJ9" s="90"/>
    </row>
    <row r="10" spans="1:36" ht="30" customHeight="1" x14ac:dyDescent="0.25">
      <c r="A10" s="98" t="s">
        <v>41</v>
      </c>
      <c r="B10" s="98" t="s">
        <v>170</v>
      </c>
      <c r="C10" s="98" t="s">
        <v>171</v>
      </c>
      <c r="D10" s="98" t="s">
        <v>314</v>
      </c>
      <c r="E10" s="98" t="s">
        <v>315</v>
      </c>
      <c r="F10" s="93" t="s">
        <v>316</v>
      </c>
      <c r="G10" s="98" t="s">
        <v>3</v>
      </c>
      <c r="H10" s="53" t="s">
        <v>3</v>
      </c>
      <c r="I10" s="54" t="s">
        <v>317</v>
      </c>
      <c r="J10" s="98" t="s">
        <v>286</v>
      </c>
      <c r="K10" s="55">
        <v>1983</v>
      </c>
      <c r="L10" s="55" t="s">
        <v>3</v>
      </c>
      <c r="M10" s="55">
        <v>927</v>
      </c>
      <c r="N10" s="98" t="s">
        <v>3</v>
      </c>
      <c r="O10" s="98" t="s">
        <v>3</v>
      </c>
      <c r="P10" s="55">
        <v>1</v>
      </c>
      <c r="Q10" s="53" t="s">
        <v>3</v>
      </c>
      <c r="R10" s="55" t="s">
        <v>3</v>
      </c>
      <c r="S10" s="55" t="s">
        <v>3</v>
      </c>
      <c r="T10" s="98" t="s">
        <v>3</v>
      </c>
      <c r="U10" s="98" t="s">
        <v>3</v>
      </c>
      <c r="V10" s="52" t="s">
        <v>3</v>
      </c>
      <c r="W10" s="56" t="s">
        <v>3</v>
      </c>
      <c r="X10" s="98" t="s">
        <v>3</v>
      </c>
      <c r="Y10" s="55" t="s">
        <v>3</v>
      </c>
      <c r="Z10" s="55" t="s">
        <v>3</v>
      </c>
      <c r="AA10" s="52">
        <v>10000</v>
      </c>
      <c r="AB10" s="57">
        <v>43472</v>
      </c>
      <c r="AC10" s="57">
        <v>43836</v>
      </c>
      <c r="AD10" s="57" t="s">
        <v>3</v>
      </c>
      <c r="AE10" s="57" t="s">
        <v>3</v>
      </c>
      <c r="AF10" s="57">
        <v>43472</v>
      </c>
      <c r="AG10" s="57">
        <v>43836</v>
      </c>
      <c r="AH10" s="57" t="s">
        <v>3</v>
      </c>
      <c r="AI10" s="57" t="s">
        <v>3</v>
      </c>
      <c r="AJ10" s="98" t="s">
        <v>3</v>
      </c>
    </row>
    <row r="11" spans="1:36" ht="20.100000000000001" customHeight="1" x14ac:dyDescent="0.25"/>
    <row r="12" spans="1:36" ht="20.100000000000001" customHeight="1" x14ac:dyDescent="0.25"/>
    <row r="13" spans="1:36" ht="20.100000000000001" customHeight="1" x14ac:dyDescent="0.25"/>
    <row r="14" spans="1:36" ht="20.100000000000001" customHeight="1" x14ac:dyDescent="0.25"/>
    <row r="15" spans="1:36" ht="20.100000000000001" customHeight="1" x14ac:dyDescent="0.25"/>
    <row r="16" spans="1:36"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row r="24" ht="20.100000000000001" customHeight="1" x14ac:dyDescent="0.25"/>
    <row r="25" ht="20.100000000000001" customHeight="1" x14ac:dyDescent="0.25"/>
    <row r="26" ht="20.100000000000001" customHeight="1" x14ac:dyDescent="0.25"/>
    <row r="27" ht="20.100000000000001" customHeight="1" x14ac:dyDescent="0.25"/>
    <row r="28" ht="20.100000000000001" customHeight="1" x14ac:dyDescent="0.25"/>
    <row r="29" ht="20.100000000000001" customHeight="1" x14ac:dyDescent="0.25"/>
    <row r="30" ht="20.100000000000001" customHeight="1" x14ac:dyDescent="0.25"/>
    <row r="31" ht="20.100000000000001" customHeight="1" x14ac:dyDescent="0.25"/>
    <row r="32" ht="20.100000000000001" customHeight="1" x14ac:dyDescent="0.25"/>
    <row r="33" ht="20.100000000000001" customHeight="1" x14ac:dyDescent="0.25"/>
    <row r="34" ht="20.100000000000001" customHeight="1" x14ac:dyDescent="0.25"/>
  </sheetData>
  <mergeCells count="31">
    <mergeCell ref="A4:AJ4"/>
    <mergeCell ref="AJ2:AJ3"/>
    <mergeCell ref="X2:X3"/>
    <mergeCell ref="Y2:Z2"/>
    <mergeCell ref="AB2:AC2"/>
    <mergeCell ref="AD2:AE2"/>
    <mergeCell ref="AF2:AG2"/>
    <mergeCell ref="S2:S3"/>
    <mergeCell ref="T2:T3"/>
    <mergeCell ref="U2:U3"/>
    <mergeCell ref="V2:V3"/>
    <mergeCell ref="AH2:AI2"/>
    <mergeCell ref="N2:N3"/>
    <mergeCell ref="O2:O3"/>
    <mergeCell ref="B2:B3"/>
    <mergeCell ref="A1:AJ1"/>
    <mergeCell ref="A2:A3"/>
    <mergeCell ref="D2:D3"/>
    <mergeCell ref="E2:E3"/>
    <mergeCell ref="F2:F3"/>
    <mergeCell ref="G2:G3"/>
    <mergeCell ref="H2:H3"/>
    <mergeCell ref="I2:I3"/>
    <mergeCell ref="J2:J3"/>
    <mergeCell ref="K2:K3"/>
    <mergeCell ref="L2:L3"/>
    <mergeCell ref="M2:M3"/>
    <mergeCell ref="P2:P3"/>
    <mergeCell ref="Q2:Q3"/>
    <mergeCell ref="R2:R3"/>
    <mergeCell ref="C2:C3"/>
  </mergeCells>
  <pageMargins left="0.7" right="0.7" top="0.75" bottom="0.75" header="0.3" footer="0.3"/>
  <pageSetup paperSize="9" scale="2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1"/>
  <sheetViews>
    <sheetView zoomScale="70" zoomScaleNormal="70" workbookViewId="0">
      <pane ySplit="2" topLeftCell="A3" activePane="bottomLeft" state="frozen"/>
      <selection pane="bottomLeft" sqref="A1:H1"/>
    </sheetView>
  </sheetViews>
  <sheetFormatPr defaultRowHeight="15" x14ac:dyDescent="0.25"/>
  <cols>
    <col min="1" max="1" width="15.7109375" customWidth="1"/>
    <col min="2" max="2" width="5.7109375" customWidth="1"/>
    <col min="3" max="3" width="30.7109375" customWidth="1"/>
    <col min="4" max="4" width="15.7109375" customWidth="1"/>
    <col min="5" max="5" width="40.7109375" customWidth="1"/>
    <col min="6" max="6" width="15.7109375" customWidth="1"/>
    <col min="7" max="7" width="40.7109375" customWidth="1"/>
    <col min="8" max="8" width="15.7109375" customWidth="1"/>
  </cols>
  <sheetData>
    <row r="1" spans="1:8" s="1" customFormat="1" ht="30" customHeight="1" x14ac:dyDescent="0.2">
      <c r="A1" s="121" t="s">
        <v>24</v>
      </c>
      <c r="B1" s="121"/>
      <c r="C1" s="121"/>
      <c r="D1" s="121"/>
      <c r="E1" s="121"/>
      <c r="F1" s="121"/>
      <c r="G1" s="121"/>
      <c r="H1" s="121"/>
    </row>
    <row r="2" spans="1:8" s="1" customFormat="1" ht="30" customHeight="1" x14ac:dyDescent="0.2">
      <c r="A2" s="61" t="s">
        <v>1</v>
      </c>
      <c r="B2" s="61" t="s">
        <v>5</v>
      </c>
      <c r="C2" s="61" t="s">
        <v>6</v>
      </c>
      <c r="D2" s="61" t="s">
        <v>35</v>
      </c>
      <c r="E2" s="112" t="s">
        <v>25</v>
      </c>
      <c r="F2" s="112"/>
      <c r="G2" s="112" t="s">
        <v>26</v>
      </c>
      <c r="H2" s="112"/>
    </row>
    <row r="3" spans="1:8" ht="39.950000000000003" customHeight="1" x14ac:dyDescent="0.25">
      <c r="A3" s="125" t="s">
        <v>171</v>
      </c>
      <c r="B3" s="122" t="str">
        <f>'Zakładka nr 6'!B4</f>
        <v>1.1</v>
      </c>
      <c r="C3" s="122" t="str">
        <f>'Zakładka nr 6'!C4</f>
        <v>Budynek Szkoły Podstawowej w Bieszkowie</v>
      </c>
      <c r="D3" s="122" t="str">
        <f>'Zakładka nr 6'!D4</f>
        <v>Bieszków Dolny 87</v>
      </c>
      <c r="E3" s="43" t="s">
        <v>300</v>
      </c>
      <c r="F3" s="67" t="s">
        <v>293</v>
      </c>
      <c r="G3" s="44" t="s">
        <v>301</v>
      </c>
      <c r="H3" s="67" t="s">
        <v>293</v>
      </c>
    </row>
    <row r="4" spans="1:8" ht="39.950000000000003" customHeight="1" x14ac:dyDescent="0.25">
      <c r="A4" s="125"/>
      <c r="B4" s="122"/>
      <c r="C4" s="122"/>
      <c r="D4" s="122"/>
      <c r="E4" s="43" t="s">
        <v>294</v>
      </c>
      <c r="F4" s="68" t="s">
        <v>291</v>
      </c>
      <c r="G4" s="44" t="s">
        <v>295</v>
      </c>
      <c r="H4" s="67" t="s">
        <v>291</v>
      </c>
    </row>
    <row r="5" spans="1:8" ht="39.950000000000003" customHeight="1" x14ac:dyDescent="0.25">
      <c r="A5" s="125"/>
      <c r="B5" s="122"/>
      <c r="C5" s="122"/>
      <c r="D5" s="122"/>
      <c r="E5" s="43" t="s">
        <v>296</v>
      </c>
      <c r="F5" s="67" t="s">
        <v>291</v>
      </c>
      <c r="G5" s="44" t="s">
        <v>302</v>
      </c>
      <c r="H5" s="67" t="s">
        <v>293</v>
      </c>
    </row>
    <row r="6" spans="1:8" ht="39.950000000000003" customHeight="1" x14ac:dyDescent="0.25">
      <c r="A6" s="125"/>
      <c r="B6" s="122"/>
      <c r="C6" s="122"/>
      <c r="D6" s="122"/>
      <c r="E6" s="43" t="s">
        <v>58</v>
      </c>
      <c r="F6" s="67" t="s">
        <v>291</v>
      </c>
      <c r="G6" s="44" t="s">
        <v>303</v>
      </c>
      <c r="H6" s="67" t="s">
        <v>293</v>
      </c>
    </row>
    <row r="7" spans="1:8" ht="39.950000000000003" customHeight="1" x14ac:dyDescent="0.25">
      <c r="A7" s="125"/>
      <c r="B7" s="122"/>
      <c r="C7" s="122"/>
      <c r="D7" s="122"/>
      <c r="E7" s="43" t="s">
        <v>59</v>
      </c>
      <c r="F7" s="67" t="s">
        <v>291</v>
      </c>
      <c r="G7" s="44" t="s">
        <v>60</v>
      </c>
      <c r="H7" s="67" t="s">
        <v>291</v>
      </c>
    </row>
    <row r="8" spans="1:8" ht="39.950000000000003" customHeight="1" x14ac:dyDescent="0.25">
      <c r="A8" s="125"/>
      <c r="B8" s="122"/>
      <c r="C8" s="122"/>
      <c r="D8" s="122"/>
      <c r="E8" s="43" t="s">
        <v>61</v>
      </c>
      <c r="F8" s="67" t="s">
        <v>291</v>
      </c>
      <c r="G8" s="44" t="s">
        <v>62</v>
      </c>
      <c r="H8" s="67" t="s">
        <v>291</v>
      </c>
    </row>
    <row r="9" spans="1:8" ht="39.950000000000003" customHeight="1" x14ac:dyDescent="0.25">
      <c r="A9" s="125"/>
      <c r="B9" s="122"/>
      <c r="C9" s="122"/>
      <c r="D9" s="122"/>
      <c r="E9" s="45" t="s">
        <v>63</v>
      </c>
      <c r="F9" s="67" t="s">
        <v>291</v>
      </c>
      <c r="G9" s="44" t="s">
        <v>64</v>
      </c>
      <c r="H9" s="67" t="s">
        <v>291</v>
      </c>
    </row>
    <row r="10" spans="1:8" ht="39.950000000000003" customHeight="1" x14ac:dyDescent="0.25">
      <c r="A10" s="125"/>
      <c r="B10" s="122"/>
      <c r="C10" s="122"/>
      <c r="D10" s="122"/>
      <c r="E10" s="123" t="s">
        <v>65</v>
      </c>
      <c r="F10" s="124" t="s">
        <v>304</v>
      </c>
      <c r="G10" s="44" t="s">
        <v>299</v>
      </c>
      <c r="H10" s="67" t="s">
        <v>291</v>
      </c>
    </row>
    <row r="11" spans="1:8" ht="39.950000000000003" customHeight="1" x14ac:dyDescent="0.25">
      <c r="A11" s="125"/>
      <c r="B11" s="122"/>
      <c r="C11" s="122"/>
      <c r="D11" s="122"/>
      <c r="E11" s="123"/>
      <c r="F11" s="124"/>
      <c r="G11" s="44" t="s">
        <v>66</v>
      </c>
      <c r="H11" s="67" t="s">
        <v>291</v>
      </c>
    </row>
    <row r="12" spans="1:8" ht="39.950000000000003" customHeight="1" x14ac:dyDescent="0.25">
      <c r="A12" s="125"/>
      <c r="B12" s="122" t="str">
        <f>'Zakładka nr 6'!B6</f>
        <v>1.2</v>
      </c>
      <c r="C12" s="122" t="str">
        <f>'Zakładka nr 6'!C6</f>
        <v>Budynek Szkoły Podstawowej w Zbijowie</v>
      </c>
      <c r="D12" s="122" t="str">
        <f>'Zakładka nr 6'!D6</f>
        <v>Zbijów Mały 1</v>
      </c>
      <c r="E12" s="43" t="s">
        <v>146</v>
      </c>
      <c r="F12" s="67" t="s">
        <v>291</v>
      </c>
      <c r="G12" s="44" t="s">
        <v>301</v>
      </c>
      <c r="H12" s="67" t="s">
        <v>293</v>
      </c>
    </row>
    <row r="13" spans="1:8" ht="39.950000000000003" customHeight="1" x14ac:dyDescent="0.25">
      <c r="A13" s="125"/>
      <c r="B13" s="122"/>
      <c r="C13" s="122"/>
      <c r="D13" s="122"/>
      <c r="E13" s="43" t="s">
        <v>294</v>
      </c>
      <c r="F13" s="68" t="s">
        <v>291</v>
      </c>
      <c r="G13" s="44" t="s">
        <v>295</v>
      </c>
      <c r="H13" s="67" t="s">
        <v>291</v>
      </c>
    </row>
    <row r="14" spans="1:8" ht="39.950000000000003" customHeight="1" x14ac:dyDescent="0.25">
      <c r="A14" s="125"/>
      <c r="B14" s="122"/>
      <c r="C14" s="122"/>
      <c r="D14" s="122"/>
      <c r="E14" s="43" t="s">
        <v>296</v>
      </c>
      <c r="F14" s="67" t="s">
        <v>291</v>
      </c>
      <c r="G14" s="44" t="s">
        <v>297</v>
      </c>
      <c r="H14" s="67" t="s">
        <v>293</v>
      </c>
    </row>
    <row r="15" spans="1:8" ht="39.950000000000003" customHeight="1" x14ac:dyDescent="0.25">
      <c r="A15" s="125"/>
      <c r="B15" s="122"/>
      <c r="C15" s="122"/>
      <c r="D15" s="122"/>
      <c r="E15" s="43" t="s">
        <v>58</v>
      </c>
      <c r="F15" s="67" t="s">
        <v>291</v>
      </c>
      <c r="G15" s="44" t="s">
        <v>308</v>
      </c>
      <c r="H15" s="67" t="s">
        <v>293</v>
      </c>
    </row>
    <row r="16" spans="1:8" ht="39.950000000000003" customHeight="1" x14ac:dyDescent="0.25">
      <c r="A16" s="125"/>
      <c r="B16" s="122"/>
      <c r="C16" s="122"/>
      <c r="D16" s="122"/>
      <c r="E16" s="43" t="s">
        <v>59</v>
      </c>
      <c r="F16" s="67" t="s">
        <v>291</v>
      </c>
      <c r="G16" s="44" t="s">
        <v>60</v>
      </c>
      <c r="H16" s="67" t="s">
        <v>291</v>
      </c>
    </row>
    <row r="17" spans="1:8" ht="39.950000000000003" customHeight="1" x14ac:dyDescent="0.25">
      <c r="A17" s="125"/>
      <c r="B17" s="122"/>
      <c r="C17" s="122"/>
      <c r="D17" s="122"/>
      <c r="E17" s="43" t="s">
        <v>61</v>
      </c>
      <c r="F17" s="67" t="s">
        <v>293</v>
      </c>
      <c r="G17" s="44" t="s">
        <v>62</v>
      </c>
      <c r="H17" s="67" t="s">
        <v>291</v>
      </c>
    </row>
    <row r="18" spans="1:8" ht="39.950000000000003" customHeight="1" x14ac:dyDescent="0.25">
      <c r="A18" s="125"/>
      <c r="B18" s="122"/>
      <c r="C18" s="122"/>
      <c r="D18" s="122"/>
      <c r="E18" s="45" t="s">
        <v>63</v>
      </c>
      <c r="F18" s="67" t="s">
        <v>309</v>
      </c>
      <c r="G18" s="44" t="s">
        <v>64</v>
      </c>
      <c r="H18" s="67" t="s">
        <v>291</v>
      </c>
    </row>
    <row r="19" spans="1:8" ht="39.950000000000003" customHeight="1" x14ac:dyDescent="0.25">
      <c r="A19" s="125"/>
      <c r="B19" s="122"/>
      <c r="C19" s="122"/>
      <c r="D19" s="122"/>
      <c r="E19" s="123" t="s">
        <v>65</v>
      </c>
      <c r="F19" s="124"/>
      <c r="G19" s="44" t="s">
        <v>299</v>
      </c>
      <c r="H19" s="67" t="s">
        <v>291</v>
      </c>
    </row>
    <row r="20" spans="1:8" ht="39.950000000000003" customHeight="1" x14ac:dyDescent="0.25">
      <c r="A20" s="125"/>
      <c r="B20" s="122"/>
      <c r="C20" s="122"/>
      <c r="D20" s="122"/>
      <c r="E20" s="123"/>
      <c r="F20" s="124"/>
      <c r="G20" s="44" t="s">
        <v>66</v>
      </c>
      <c r="H20" s="67" t="s">
        <v>291</v>
      </c>
    </row>
    <row r="21" spans="1:8" ht="39.950000000000003" customHeight="1" x14ac:dyDescent="0.25">
      <c r="A21" s="125"/>
      <c r="B21" s="122" t="str">
        <f>'Zakładka nr 6'!B8</f>
        <v>1.3</v>
      </c>
      <c r="C21" s="122" t="str">
        <f>'Zakładka nr 6'!C8</f>
        <v>Budynek Szkoły Podstawowej w Mirówku</v>
      </c>
      <c r="D21" s="122" t="str">
        <f>'Zakładka nr 6'!D8</f>
        <v>Mirówek 22</v>
      </c>
      <c r="E21" s="43" t="s">
        <v>146</v>
      </c>
      <c r="F21" s="67"/>
      <c r="G21" s="44" t="s">
        <v>165</v>
      </c>
      <c r="H21" s="67"/>
    </row>
    <row r="22" spans="1:8" ht="39.950000000000003" customHeight="1" x14ac:dyDescent="0.25">
      <c r="A22" s="125"/>
      <c r="B22" s="122"/>
      <c r="C22" s="122"/>
      <c r="D22" s="122"/>
      <c r="E22" s="43" t="s">
        <v>163</v>
      </c>
      <c r="F22" s="68"/>
      <c r="G22" s="44" t="s">
        <v>166</v>
      </c>
      <c r="H22" s="67"/>
    </row>
    <row r="23" spans="1:8" ht="39.950000000000003" customHeight="1" x14ac:dyDescent="0.25">
      <c r="A23" s="125"/>
      <c r="B23" s="122"/>
      <c r="C23" s="122"/>
      <c r="D23" s="122"/>
      <c r="E23" s="43" t="s">
        <v>164</v>
      </c>
      <c r="F23" s="67"/>
      <c r="G23" s="44" t="s">
        <v>167</v>
      </c>
      <c r="H23" s="67"/>
    </row>
    <row r="24" spans="1:8" ht="39.950000000000003" customHeight="1" x14ac:dyDescent="0.25">
      <c r="A24" s="125"/>
      <c r="B24" s="122"/>
      <c r="C24" s="122"/>
      <c r="D24" s="122"/>
      <c r="E24" s="43" t="s">
        <v>58</v>
      </c>
      <c r="F24" s="67"/>
      <c r="G24" s="44" t="s">
        <v>168</v>
      </c>
      <c r="H24" s="67"/>
    </row>
    <row r="25" spans="1:8" ht="39.950000000000003" customHeight="1" x14ac:dyDescent="0.25">
      <c r="A25" s="125"/>
      <c r="B25" s="122"/>
      <c r="C25" s="122"/>
      <c r="D25" s="122"/>
      <c r="E25" s="43" t="s">
        <v>59</v>
      </c>
      <c r="F25" s="67"/>
      <c r="G25" s="44" t="s">
        <v>60</v>
      </c>
      <c r="H25" s="67"/>
    </row>
    <row r="26" spans="1:8" ht="39.950000000000003" customHeight="1" x14ac:dyDescent="0.25">
      <c r="A26" s="125"/>
      <c r="B26" s="122"/>
      <c r="C26" s="122"/>
      <c r="D26" s="122"/>
      <c r="E26" s="43" t="s">
        <v>61</v>
      </c>
      <c r="F26" s="67"/>
      <c r="G26" s="44" t="s">
        <v>62</v>
      </c>
      <c r="H26" s="67"/>
    </row>
    <row r="27" spans="1:8" ht="39.950000000000003" customHeight="1" x14ac:dyDescent="0.25">
      <c r="A27" s="125"/>
      <c r="B27" s="122"/>
      <c r="C27" s="122"/>
      <c r="D27" s="122"/>
      <c r="E27" s="45" t="s">
        <v>63</v>
      </c>
      <c r="F27" s="67"/>
      <c r="G27" s="44" t="s">
        <v>64</v>
      </c>
      <c r="H27" s="67"/>
    </row>
    <row r="28" spans="1:8" ht="39.950000000000003" customHeight="1" x14ac:dyDescent="0.25">
      <c r="A28" s="125"/>
      <c r="B28" s="122"/>
      <c r="C28" s="122"/>
      <c r="D28" s="122"/>
      <c r="E28" s="123" t="s">
        <v>65</v>
      </c>
      <c r="F28" s="124"/>
      <c r="G28" s="44" t="s">
        <v>169</v>
      </c>
      <c r="H28" s="67"/>
    </row>
    <row r="29" spans="1:8" ht="39.950000000000003" customHeight="1" x14ac:dyDescent="0.25">
      <c r="A29" s="125"/>
      <c r="B29" s="122"/>
      <c r="C29" s="122"/>
      <c r="D29" s="122"/>
      <c r="E29" s="123"/>
      <c r="F29" s="124"/>
      <c r="G29" s="44" t="s">
        <v>66</v>
      </c>
      <c r="H29" s="67"/>
    </row>
    <row r="30" spans="1:8" ht="39.950000000000003" customHeight="1" x14ac:dyDescent="0.25">
      <c r="A30" s="125"/>
      <c r="B30" s="122" t="str">
        <f>'Zakładka nr 6'!B10</f>
        <v>1.4</v>
      </c>
      <c r="C30" s="122" t="str">
        <f>'Zakładka nr 6'!C10</f>
        <v>Budynek Gimnazjum</v>
      </c>
      <c r="D30" s="122" t="str">
        <f>'Zakładka nr 6'!D10</f>
        <v>Mirów 34A</v>
      </c>
      <c r="E30" s="43" t="s">
        <v>146</v>
      </c>
      <c r="F30" s="67"/>
      <c r="G30" s="44" t="s">
        <v>165</v>
      </c>
      <c r="H30" s="67"/>
    </row>
    <row r="31" spans="1:8" ht="39.950000000000003" customHeight="1" x14ac:dyDescent="0.25">
      <c r="A31" s="125"/>
      <c r="B31" s="122"/>
      <c r="C31" s="122"/>
      <c r="D31" s="122"/>
      <c r="E31" s="43" t="s">
        <v>163</v>
      </c>
      <c r="F31" s="68"/>
      <c r="G31" s="44" t="s">
        <v>166</v>
      </c>
      <c r="H31" s="67"/>
    </row>
    <row r="32" spans="1:8" ht="39.950000000000003" customHeight="1" x14ac:dyDescent="0.25">
      <c r="A32" s="125"/>
      <c r="B32" s="122"/>
      <c r="C32" s="122"/>
      <c r="D32" s="122"/>
      <c r="E32" s="43" t="s">
        <v>164</v>
      </c>
      <c r="F32" s="67"/>
      <c r="G32" s="44" t="s">
        <v>167</v>
      </c>
      <c r="H32" s="67"/>
    </row>
    <row r="33" spans="1:8" ht="39.950000000000003" customHeight="1" x14ac:dyDescent="0.25">
      <c r="A33" s="125"/>
      <c r="B33" s="122"/>
      <c r="C33" s="122"/>
      <c r="D33" s="122"/>
      <c r="E33" s="43" t="s">
        <v>58</v>
      </c>
      <c r="F33" s="67"/>
      <c r="G33" s="44" t="s">
        <v>168</v>
      </c>
      <c r="H33" s="67"/>
    </row>
    <row r="34" spans="1:8" ht="39.950000000000003" customHeight="1" x14ac:dyDescent="0.25">
      <c r="A34" s="125"/>
      <c r="B34" s="122"/>
      <c r="C34" s="122"/>
      <c r="D34" s="122"/>
      <c r="E34" s="43" t="s">
        <v>59</v>
      </c>
      <c r="F34" s="67"/>
      <c r="G34" s="44" t="s">
        <v>60</v>
      </c>
      <c r="H34" s="67"/>
    </row>
    <row r="35" spans="1:8" ht="39.950000000000003" customHeight="1" x14ac:dyDescent="0.25">
      <c r="A35" s="125"/>
      <c r="B35" s="122"/>
      <c r="C35" s="122"/>
      <c r="D35" s="122"/>
      <c r="E35" s="43" t="s">
        <v>61</v>
      </c>
      <c r="F35" s="67"/>
      <c r="G35" s="44" t="s">
        <v>62</v>
      </c>
      <c r="H35" s="67"/>
    </row>
    <row r="36" spans="1:8" ht="39.950000000000003" customHeight="1" x14ac:dyDescent="0.25">
      <c r="A36" s="125"/>
      <c r="B36" s="122"/>
      <c r="C36" s="122"/>
      <c r="D36" s="122"/>
      <c r="E36" s="45" t="s">
        <v>63</v>
      </c>
      <c r="F36" s="67"/>
      <c r="G36" s="44" t="s">
        <v>64</v>
      </c>
      <c r="H36" s="67"/>
    </row>
    <row r="37" spans="1:8" ht="39.950000000000003" customHeight="1" x14ac:dyDescent="0.25">
      <c r="A37" s="125"/>
      <c r="B37" s="122"/>
      <c r="C37" s="122"/>
      <c r="D37" s="122"/>
      <c r="E37" s="123" t="s">
        <v>65</v>
      </c>
      <c r="F37" s="124"/>
      <c r="G37" s="44" t="s">
        <v>169</v>
      </c>
      <c r="H37" s="67"/>
    </row>
    <row r="38" spans="1:8" ht="39.950000000000003" customHeight="1" x14ac:dyDescent="0.25">
      <c r="A38" s="125"/>
      <c r="B38" s="122"/>
      <c r="C38" s="122"/>
      <c r="D38" s="122"/>
      <c r="E38" s="123"/>
      <c r="F38" s="124"/>
      <c r="G38" s="44" t="s">
        <v>66</v>
      </c>
      <c r="H38" s="67"/>
    </row>
    <row r="39" spans="1:8" ht="39.950000000000003" customHeight="1" x14ac:dyDescent="0.25">
      <c r="A39" s="125"/>
      <c r="B39" s="122" t="str">
        <f>'Zakładka nr 6'!B12</f>
        <v>1.5</v>
      </c>
      <c r="C39" s="122" t="str">
        <f>'Zakładka nr 6'!C12</f>
        <v>Hala Sportowa</v>
      </c>
      <c r="D39" s="122" t="str">
        <f>'Zakładka nr 6'!D12</f>
        <v>Mirów 34A</v>
      </c>
      <c r="E39" s="43" t="s">
        <v>146</v>
      </c>
      <c r="F39" s="67"/>
      <c r="G39" s="44" t="s">
        <v>165</v>
      </c>
      <c r="H39" s="67"/>
    </row>
    <row r="40" spans="1:8" ht="39.950000000000003" customHeight="1" x14ac:dyDescent="0.25">
      <c r="A40" s="125"/>
      <c r="B40" s="122"/>
      <c r="C40" s="122"/>
      <c r="D40" s="122"/>
      <c r="E40" s="43" t="s">
        <v>163</v>
      </c>
      <c r="F40" s="68"/>
      <c r="G40" s="44" t="s">
        <v>166</v>
      </c>
      <c r="H40" s="67"/>
    </row>
    <row r="41" spans="1:8" ht="39.950000000000003" customHeight="1" x14ac:dyDescent="0.25">
      <c r="A41" s="125"/>
      <c r="B41" s="122"/>
      <c r="C41" s="122"/>
      <c r="D41" s="122"/>
      <c r="E41" s="43" t="s">
        <v>164</v>
      </c>
      <c r="F41" s="67"/>
      <c r="G41" s="44" t="s">
        <v>167</v>
      </c>
      <c r="H41" s="67"/>
    </row>
    <row r="42" spans="1:8" ht="39.950000000000003" customHeight="1" x14ac:dyDescent="0.25">
      <c r="A42" s="125"/>
      <c r="B42" s="122"/>
      <c r="C42" s="122"/>
      <c r="D42" s="122"/>
      <c r="E42" s="43" t="s">
        <v>58</v>
      </c>
      <c r="F42" s="67"/>
      <c r="G42" s="44" t="s">
        <v>168</v>
      </c>
      <c r="H42" s="67"/>
    </row>
    <row r="43" spans="1:8" ht="39.950000000000003" customHeight="1" x14ac:dyDescent="0.25">
      <c r="A43" s="125"/>
      <c r="B43" s="122"/>
      <c r="C43" s="122"/>
      <c r="D43" s="122"/>
      <c r="E43" s="43" t="s">
        <v>59</v>
      </c>
      <c r="F43" s="67"/>
      <c r="G43" s="44" t="s">
        <v>60</v>
      </c>
      <c r="H43" s="67"/>
    </row>
    <row r="44" spans="1:8" ht="39.950000000000003" customHeight="1" x14ac:dyDescent="0.25">
      <c r="A44" s="125"/>
      <c r="B44" s="122"/>
      <c r="C44" s="122"/>
      <c r="D44" s="122"/>
      <c r="E44" s="43" t="s">
        <v>61</v>
      </c>
      <c r="F44" s="67"/>
      <c r="G44" s="44" t="s">
        <v>62</v>
      </c>
      <c r="H44" s="67"/>
    </row>
    <row r="45" spans="1:8" ht="39.950000000000003" customHeight="1" x14ac:dyDescent="0.25">
      <c r="A45" s="125"/>
      <c r="B45" s="122"/>
      <c r="C45" s="122"/>
      <c r="D45" s="122"/>
      <c r="E45" s="45" t="s">
        <v>63</v>
      </c>
      <c r="F45" s="67"/>
      <c r="G45" s="44" t="s">
        <v>64</v>
      </c>
      <c r="H45" s="67"/>
    </row>
    <row r="46" spans="1:8" ht="39.950000000000003" customHeight="1" x14ac:dyDescent="0.25">
      <c r="A46" s="125"/>
      <c r="B46" s="122"/>
      <c r="C46" s="122"/>
      <c r="D46" s="122"/>
      <c r="E46" s="123" t="s">
        <v>65</v>
      </c>
      <c r="F46" s="124"/>
      <c r="G46" s="44" t="s">
        <v>169</v>
      </c>
      <c r="H46" s="67"/>
    </row>
    <row r="47" spans="1:8" ht="39.950000000000003" customHeight="1" x14ac:dyDescent="0.25">
      <c r="A47" s="125"/>
      <c r="B47" s="122"/>
      <c r="C47" s="122"/>
      <c r="D47" s="122"/>
      <c r="E47" s="123"/>
      <c r="F47" s="124"/>
      <c r="G47" s="44" t="s">
        <v>66</v>
      </c>
      <c r="H47" s="67"/>
    </row>
    <row r="48" spans="1:8" ht="39.950000000000003" customHeight="1" x14ac:dyDescent="0.25">
      <c r="A48" s="125"/>
      <c r="B48" s="122" t="str">
        <f>'Zakładka nr 6'!B14</f>
        <v>1.6</v>
      </c>
      <c r="C48" s="122" t="str">
        <f>'Zakładka nr 6'!C14</f>
        <v>Szkoła Podstawowa</v>
      </c>
      <c r="D48" s="122" t="str">
        <f>'Zakładka nr 6'!D14</f>
        <v>Mirów 34</v>
      </c>
      <c r="E48" s="43" t="s">
        <v>305</v>
      </c>
      <c r="F48" s="67" t="s">
        <v>293</v>
      </c>
      <c r="G48" s="44" t="s">
        <v>306</v>
      </c>
      <c r="H48" s="67" t="s">
        <v>293</v>
      </c>
    </row>
    <row r="49" spans="1:8" ht="39.950000000000003" customHeight="1" x14ac:dyDescent="0.25">
      <c r="A49" s="125"/>
      <c r="B49" s="122"/>
      <c r="C49" s="122"/>
      <c r="D49" s="122"/>
      <c r="E49" s="43" t="s">
        <v>294</v>
      </c>
      <c r="F49" s="68" t="s">
        <v>291</v>
      </c>
      <c r="G49" s="44" t="s">
        <v>295</v>
      </c>
      <c r="H49" s="67" t="s">
        <v>291</v>
      </c>
    </row>
    <row r="50" spans="1:8" ht="39.950000000000003" customHeight="1" x14ac:dyDescent="0.25">
      <c r="A50" s="125"/>
      <c r="B50" s="122"/>
      <c r="C50" s="122"/>
      <c r="D50" s="122"/>
      <c r="E50" s="43" t="s">
        <v>296</v>
      </c>
      <c r="F50" s="67" t="s">
        <v>291</v>
      </c>
      <c r="G50" s="44" t="s">
        <v>307</v>
      </c>
      <c r="H50" s="67" t="s">
        <v>293</v>
      </c>
    </row>
    <row r="51" spans="1:8" ht="39.950000000000003" customHeight="1" x14ac:dyDescent="0.25">
      <c r="A51" s="125"/>
      <c r="B51" s="122"/>
      <c r="C51" s="122"/>
      <c r="D51" s="122"/>
      <c r="E51" s="43" t="s">
        <v>58</v>
      </c>
      <c r="F51" s="67" t="s">
        <v>293</v>
      </c>
      <c r="G51" s="44" t="s">
        <v>308</v>
      </c>
      <c r="H51" s="67" t="s">
        <v>293</v>
      </c>
    </row>
    <row r="52" spans="1:8" ht="39.950000000000003" customHeight="1" x14ac:dyDescent="0.25">
      <c r="A52" s="125"/>
      <c r="B52" s="122"/>
      <c r="C52" s="122"/>
      <c r="D52" s="122"/>
      <c r="E52" s="43" t="s">
        <v>59</v>
      </c>
      <c r="F52" s="67" t="s">
        <v>293</v>
      </c>
      <c r="G52" s="44" t="s">
        <v>60</v>
      </c>
      <c r="H52" s="67" t="s">
        <v>291</v>
      </c>
    </row>
    <row r="53" spans="1:8" ht="39.950000000000003" customHeight="1" x14ac:dyDescent="0.25">
      <c r="A53" s="125"/>
      <c r="B53" s="122"/>
      <c r="C53" s="122"/>
      <c r="D53" s="122"/>
      <c r="E53" s="43" t="s">
        <v>61</v>
      </c>
      <c r="F53" s="67" t="s">
        <v>291</v>
      </c>
      <c r="G53" s="44" t="s">
        <v>62</v>
      </c>
      <c r="H53" s="67" t="s">
        <v>291</v>
      </c>
    </row>
    <row r="54" spans="1:8" ht="39.950000000000003" customHeight="1" x14ac:dyDescent="0.25">
      <c r="A54" s="125"/>
      <c r="B54" s="122"/>
      <c r="C54" s="122"/>
      <c r="D54" s="122"/>
      <c r="E54" s="45" t="s">
        <v>63</v>
      </c>
      <c r="F54" s="67" t="s">
        <v>309</v>
      </c>
      <c r="G54" s="44" t="s">
        <v>64</v>
      </c>
      <c r="H54" s="67" t="s">
        <v>291</v>
      </c>
    </row>
    <row r="55" spans="1:8" ht="39.950000000000003" customHeight="1" x14ac:dyDescent="0.25">
      <c r="A55" s="125"/>
      <c r="B55" s="122"/>
      <c r="C55" s="122"/>
      <c r="D55" s="122"/>
      <c r="E55" s="123" t="s">
        <v>65</v>
      </c>
      <c r="F55" s="124"/>
      <c r="G55" s="44" t="s">
        <v>310</v>
      </c>
      <c r="H55" s="67" t="s">
        <v>311</v>
      </c>
    </row>
    <row r="56" spans="1:8" ht="39.950000000000003" customHeight="1" x14ac:dyDescent="0.25">
      <c r="A56" s="125"/>
      <c r="B56" s="122"/>
      <c r="C56" s="122"/>
      <c r="D56" s="122"/>
      <c r="E56" s="123"/>
      <c r="F56" s="124"/>
      <c r="G56" s="44" t="s">
        <v>66</v>
      </c>
      <c r="H56" s="67" t="s">
        <v>291</v>
      </c>
    </row>
    <row r="57" spans="1:8" ht="39.950000000000003" customHeight="1" x14ac:dyDescent="0.25">
      <c r="A57" s="125"/>
      <c r="B57" s="122" t="str">
        <f>'Zakładka nr 6'!B16</f>
        <v>1.7</v>
      </c>
      <c r="C57" s="122" t="str">
        <f>'Zakładka nr 6'!C16</f>
        <v>Oddział Przedszkolny</v>
      </c>
      <c r="D57" s="122" t="str">
        <f>'Zakładka nr 6'!D16</f>
        <v>Mirów 34</v>
      </c>
      <c r="E57" s="43" t="s">
        <v>146</v>
      </c>
      <c r="F57" s="67"/>
      <c r="G57" s="44" t="s">
        <v>165</v>
      </c>
      <c r="H57" s="67"/>
    </row>
    <row r="58" spans="1:8" ht="39.950000000000003" customHeight="1" x14ac:dyDescent="0.25">
      <c r="A58" s="125"/>
      <c r="B58" s="122"/>
      <c r="C58" s="122"/>
      <c r="D58" s="122"/>
      <c r="E58" s="43" t="s">
        <v>163</v>
      </c>
      <c r="F58" s="68"/>
      <c r="G58" s="44" t="s">
        <v>166</v>
      </c>
      <c r="H58" s="67"/>
    </row>
    <row r="59" spans="1:8" ht="39.950000000000003" customHeight="1" x14ac:dyDescent="0.25">
      <c r="A59" s="125"/>
      <c r="B59" s="122"/>
      <c r="C59" s="122"/>
      <c r="D59" s="122"/>
      <c r="E59" s="43" t="s">
        <v>164</v>
      </c>
      <c r="F59" s="67"/>
      <c r="G59" s="44" t="s">
        <v>167</v>
      </c>
      <c r="H59" s="67"/>
    </row>
    <row r="60" spans="1:8" ht="39.950000000000003" customHeight="1" x14ac:dyDescent="0.25">
      <c r="A60" s="125"/>
      <c r="B60" s="122"/>
      <c r="C60" s="122"/>
      <c r="D60" s="122"/>
      <c r="E60" s="43" t="s">
        <v>58</v>
      </c>
      <c r="F60" s="67"/>
      <c r="G60" s="44" t="s">
        <v>168</v>
      </c>
      <c r="H60" s="67"/>
    </row>
    <row r="61" spans="1:8" ht="39.950000000000003" customHeight="1" x14ac:dyDescent="0.25">
      <c r="A61" s="125"/>
      <c r="B61" s="122"/>
      <c r="C61" s="122"/>
      <c r="D61" s="122"/>
      <c r="E61" s="43" t="s">
        <v>59</v>
      </c>
      <c r="F61" s="67"/>
      <c r="G61" s="44" t="s">
        <v>60</v>
      </c>
      <c r="H61" s="67"/>
    </row>
    <row r="62" spans="1:8" ht="39.950000000000003" customHeight="1" x14ac:dyDescent="0.25">
      <c r="A62" s="125"/>
      <c r="B62" s="122"/>
      <c r="C62" s="122"/>
      <c r="D62" s="122"/>
      <c r="E62" s="43" t="s">
        <v>61</v>
      </c>
      <c r="F62" s="67"/>
      <c r="G62" s="44" t="s">
        <v>62</v>
      </c>
      <c r="H62" s="67"/>
    </row>
    <row r="63" spans="1:8" ht="39.950000000000003" customHeight="1" x14ac:dyDescent="0.25">
      <c r="A63" s="125"/>
      <c r="B63" s="122"/>
      <c r="C63" s="122"/>
      <c r="D63" s="122"/>
      <c r="E63" s="45" t="s">
        <v>63</v>
      </c>
      <c r="F63" s="67"/>
      <c r="G63" s="44" t="s">
        <v>64</v>
      </c>
      <c r="H63" s="67"/>
    </row>
    <row r="64" spans="1:8" ht="39.950000000000003" customHeight="1" x14ac:dyDescent="0.25">
      <c r="A64" s="125"/>
      <c r="B64" s="122"/>
      <c r="C64" s="122"/>
      <c r="D64" s="122"/>
      <c r="E64" s="123" t="s">
        <v>65</v>
      </c>
      <c r="F64" s="124"/>
      <c r="G64" s="44" t="s">
        <v>169</v>
      </c>
      <c r="H64" s="67"/>
    </row>
    <row r="65" spans="1:8" ht="39.950000000000003" customHeight="1" x14ac:dyDescent="0.25">
      <c r="A65" s="125"/>
      <c r="B65" s="122"/>
      <c r="C65" s="122"/>
      <c r="D65" s="122"/>
      <c r="E65" s="123"/>
      <c r="F65" s="124"/>
      <c r="G65" s="44" t="s">
        <v>66</v>
      </c>
      <c r="H65" s="67"/>
    </row>
    <row r="66" spans="1:8" ht="39.950000000000003" customHeight="1" x14ac:dyDescent="0.25">
      <c r="A66" s="125"/>
      <c r="B66" s="122" t="str">
        <f>'Zakładka nr 6'!B18</f>
        <v>1.8</v>
      </c>
      <c r="C66" s="122" t="str">
        <f>'Zakładka nr 6'!C18</f>
        <v>Budynek hydrofornii</v>
      </c>
      <c r="D66" s="122" t="str">
        <f>'Zakładka nr 6'!D18</f>
        <v>Mirówek</v>
      </c>
      <c r="E66" s="43" t="s">
        <v>146</v>
      </c>
      <c r="F66" s="67"/>
      <c r="G66" s="44" t="s">
        <v>165</v>
      </c>
      <c r="H66" s="67"/>
    </row>
    <row r="67" spans="1:8" ht="39.950000000000003" customHeight="1" x14ac:dyDescent="0.25">
      <c r="A67" s="125"/>
      <c r="B67" s="122"/>
      <c r="C67" s="122"/>
      <c r="D67" s="122"/>
      <c r="E67" s="43" t="s">
        <v>163</v>
      </c>
      <c r="F67" s="68"/>
      <c r="G67" s="44" t="s">
        <v>166</v>
      </c>
      <c r="H67" s="67"/>
    </row>
    <row r="68" spans="1:8" ht="39.950000000000003" customHeight="1" x14ac:dyDescent="0.25">
      <c r="A68" s="125"/>
      <c r="B68" s="122"/>
      <c r="C68" s="122"/>
      <c r="D68" s="122"/>
      <c r="E68" s="43" t="s">
        <v>164</v>
      </c>
      <c r="F68" s="67"/>
      <c r="G68" s="44" t="s">
        <v>167</v>
      </c>
      <c r="H68" s="67"/>
    </row>
    <row r="69" spans="1:8" ht="39.950000000000003" customHeight="1" x14ac:dyDescent="0.25">
      <c r="A69" s="125"/>
      <c r="B69" s="122"/>
      <c r="C69" s="122"/>
      <c r="D69" s="122"/>
      <c r="E69" s="43" t="s">
        <v>58</v>
      </c>
      <c r="F69" s="67"/>
      <c r="G69" s="44" t="s">
        <v>168</v>
      </c>
      <c r="H69" s="67"/>
    </row>
    <row r="70" spans="1:8" ht="39.950000000000003" customHeight="1" x14ac:dyDescent="0.25">
      <c r="A70" s="125"/>
      <c r="B70" s="122"/>
      <c r="C70" s="122"/>
      <c r="D70" s="122"/>
      <c r="E70" s="43" t="s">
        <v>59</v>
      </c>
      <c r="F70" s="67"/>
      <c r="G70" s="44" t="s">
        <v>60</v>
      </c>
      <c r="H70" s="67"/>
    </row>
    <row r="71" spans="1:8" ht="39.950000000000003" customHeight="1" x14ac:dyDescent="0.25">
      <c r="A71" s="125"/>
      <c r="B71" s="122"/>
      <c r="C71" s="122"/>
      <c r="D71" s="122"/>
      <c r="E71" s="43" t="s">
        <v>61</v>
      </c>
      <c r="F71" s="67"/>
      <c r="G71" s="44" t="s">
        <v>62</v>
      </c>
      <c r="H71" s="67"/>
    </row>
    <row r="72" spans="1:8" ht="39.950000000000003" customHeight="1" x14ac:dyDescent="0.25">
      <c r="A72" s="125"/>
      <c r="B72" s="122"/>
      <c r="C72" s="122"/>
      <c r="D72" s="122"/>
      <c r="E72" s="45" t="s">
        <v>63</v>
      </c>
      <c r="F72" s="67"/>
      <c r="G72" s="44" t="s">
        <v>64</v>
      </c>
      <c r="H72" s="67"/>
    </row>
    <row r="73" spans="1:8" ht="39.950000000000003" customHeight="1" x14ac:dyDescent="0.25">
      <c r="A73" s="125"/>
      <c r="B73" s="122"/>
      <c r="C73" s="122"/>
      <c r="D73" s="122"/>
      <c r="E73" s="123" t="s">
        <v>65</v>
      </c>
      <c r="F73" s="124"/>
      <c r="G73" s="44" t="s">
        <v>169</v>
      </c>
      <c r="H73" s="67"/>
    </row>
    <row r="74" spans="1:8" ht="39.950000000000003" customHeight="1" x14ac:dyDescent="0.25">
      <c r="A74" s="125"/>
      <c r="B74" s="122"/>
      <c r="C74" s="122"/>
      <c r="D74" s="122"/>
      <c r="E74" s="123"/>
      <c r="F74" s="124"/>
      <c r="G74" s="44" t="s">
        <v>66</v>
      </c>
      <c r="H74" s="67"/>
    </row>
    <row r="75" spans="1:8" ht="39.950000000000003" customHeight="1" x14ac:dyDescent="0.25">
      <c r="A75" s="125"/>
      <c r="B75" s="122" t="str">
        <f>'Zakładka nr 6'!B20</f>
        <v>1.9</v>
      </c>
      <c r="C75" s="122" t="str">
        <f>'Zakładka nr 6'!C20</f>
        <v>Budynek hydrofornii</v>
      </c>
      <c r="D75" s="122" t="str">
        <f>'Zakładka nr 6'!D20</f>
        <v>Zbijów Duży</v>
      </c>
      <c r="E75" s="43" t="s">
        <v>146</v>
      </c>
      <c r="F75" s="67"/>
      <c r="G75" s="44" t="s">
        <v>165</v>
      </c>
      <c r="H75" s="67"/>
    </row>
    <row r="76" spans="1:8" ht="39.950000000000003" customHeight="1" x14ac:dyDescent="0.25">
      <c r="A76" s="125"/>
      <c r="B76" s="122"/>
      <c r="C76" s="122"/>
      <c r="D76" s="122"/>
      <c r="E76" s="43" t="s">
        <v>163</v>
      </c>
      <c r="F76" s="68"/>
      <c r="G76" s="44" t="s">
        <v>166</v>
      </c>
      <c r="H76" s="67"/>
    </row>
    <row r="77" spans="1:8" ht="39.950000000000003" customHeight="1" x14ac:dyDescent="0.25">
      <c r="A77" s="125"/>
      <c r="B77" s="122"/>
      <c r="C77" s="122"/>
      <c r="D77" s="122"/>
      <c r="E77" s="43" t="s">
        <v>164</v>
      </c>
      <c r="F77" s="67"/>
      <c r="G77" s="44" t="s">
        <v>167</v>
      </c>
      <c r="H77" s="67"/>
    </row>
    <row r="78" spans="1:8" ht="39.950000000000003" customHeight="1" x14ac:dyDescent="0.25">
      <c r="A78" s="125"/>
      <c r="B78" s="122"/>
      <c r="C78" s="122"/>
      <c r="D78" s="122"/>
      <c r="E78" s="43" t="s">
        <v>58</v>
      </c>
      <c r="F78" s="67"/>
      <c r="G78" s="44" t="s">
        <v>168</v>
      </c>
      <c r="H78" s="67"/>
    </row>
    <row r="79" spans="1:8" ht="39.950000000000003" customHeight="1" x14ac:dyDescent="0.25">
      <c r="A79" s="125"/>
      <c r="B79" s="122"/>
      <c r="C79" s="122"/>
      <c r="D79" s="122"/>
      <c r="E79" s="43" t="s">
        <v>59</v>
      </c>
      <c r="F79" s="67"/>
      <c r="G79" s="44" t="s">
        <v>60</v>
      </c>
      <c r="H79" s="67"/>
    </row>
    <row r="80" spans="1:8" ht="39.950000000000003" customHeight="1" x14ac:dyDescent="0.25">
      <c r="A80" s="125"/>
      <c r="B80" s="122"/>
      <c r="C80" s="122"/>
      <c r="D80" s="122"/>
      <c r="E80" s="43" t="s">
        <v>61</v>
      </c>
      <c r="F80" s="67"/>
      <c r="G80" s="44" t="s">
        <v>62</v>
      </c>
      <c r="H80" s="67"/>
    </row>
    <row r="81" spans="1:8" ht="39.950000000000003" customHeight="1" x14ac:dyDescent="0.25">
      <c r="A81" s="125"/>
      <c r="B81" s="122"/>
      <c r="C81" s="122"/>
      <c r="D81" s="122"/>
      <c r="E81" s="45" t="s">
        <v>63</v>
      </c>
      <c r="F81" s="67"/>
      <c r="G81" s="44" t="s">
        <v>64</v>
      </c>
      <c r="H81" s="67"/>
    </row>
    <row r="82" spans="1:8" ht="39.950000000000003" customHeight="1" x14ac:dyDescent="0.25">
      <c r="A82" s="125"/>
      <c r="B82" s="122"/>
      <c r="C82" s="122"/>
      <c r="D82" s="122"/>
      <c r="E82" s="123" t="s">
        <v>65</v>
      </c>
      <c r="F82" s="124"/>
      <c r="G82" s="44" t="s">
        <v>169</v>
      </c>
      <c r="H82" s="67"/>
    </row>
    <row r="83" spans="1:8" ht="39.950000000000003" customHeight="1" x14ac:dyDescent="0.25">
      <c r="A83" s="125"/>
      <c r="B83" s="122"/>
      <c r="C83" s="122"/>
      <c r="D83" s="122"/>
      <c r="E83" s="123"/>
      <c r="F83" s="124"/>
      <c r="G83" s="44" t="s">
        <v>66</v>
      </c>
      <c r="H83" s="67"/>
    </row>
    <row r="84" spans="1:8" ht="39.950000000000003" customHeight="1" x14ac:dyDescent="0.25">
      <c r="A84" s="125"/>
      <c r="B84" s="122" t="str">
        <f>'Zakładka nr 6'!B22</f>
        <v>1.10</v>
      </c>
      <c r="C84" s="122" t="str">
        <f>'Zakładka nr 6'!C22</f>
        <v>Budynek przepompowni</v>
      </c>
      <c r="D84" s="122" t="str">
        <f>'Zakładka nr 6'!D22</f>
        <v>Zbijów Duży</v>
      </c>
      <c r="E84" s="43" t="s">
        <v>146</v>
      </c>
      <c r="F84" s="67"/>
      <c r="G84" s="44" t="s">
        <v>165</v>
      </c>
      <c r="H84" s="67"/>
    </row>
    <row r="85" spans="1:8" ht="39.950000000000003" customHeight="1" x14ac:dyDescent="0.25">
      <c r="A85" s="125"/>
      <c r="B85" s="122"/>
      <c r="C85" s="122"/>
      <c r="D85" s="122"/>
      <c r="E85" s="43" t="s">
        <v>163</v>
      </c>
      <c r="F85" s="68"/>
      <c r="G85" s="44" t="s">
        <v>166</v>
      </c>
      <c r="H85" s="67"/>
    </row>
    <row r="86" spans="1:8" ht="39.950000000000003" customHeight="1" x14ac:dyDescent="0.25">
      <c r="A86" s="125"/>
      <c r="B86" s="122"/>
      <c r="C86" s="122"/>
      <c r="D86" s="122"/>
      <c r="E86" s="43" t="s">
        <v>164</v>
      </c>
      <c r="F86" s="67"/>
      <c r="G86" s="44" t="s">
        <v>167</v>
      </c>
      <c r="H86" s="67"/>
    </row>
    <row r="87" spans="1:8" ht="39.950000000000003" customHeight="1" x14ac:dyDescent="0.25">
      <c r="A87" s="125"/>
      <c r="B87" s="122"/>
      <c r="C87" s="122"/>
      <c r="D87" s="122"/>
      <c r="E87" s="43" t="s">
        <v>58</v>
      </c>
      <c r="F87" s="67"/>
      <c r="G87" s="44" t="s">
        <v>168</v>
      </c>
      <c r="H87" s="67"/>
    </row>
    <row r="88" spans="1:8" ht="39.950000000000003" customHeight="1" x14ac:dyDescent="0.25">
      <c r="A88" s="125"/>
      <c r="B88" s="122"/>
      <c r="C88" s="122"/>
      <c r="D88" s="122"/>
      <c r="E88" s="43" t="s">
        <v>59</v>
      </c>
      <c r="F88" s="67"/>
      <c r="G88" s="44" t="s">
        <v>60</v>
      </c>
      <c r="H88" s="67"/>
    </row>
    <row r="89" spans="1:8" ht="39.950000000000003" customHeight="1" x14ac:dyDescent="0.25">
      <c r="A89" s="125"/>
      <c r="B89" s="122"/>
      <c r="C89" s="122"/>
      <c r="D89" s="122"/>
      <c r="E89" s="43" t="s">
        <v>61</v>
      </c>
      <c r="F89" s="67"/>
      <c r="G89" s="44" t="s">
        <v>62</v>
      </c>
      <c r="H89" s="67"/>
    </row>
    <row r="90" spans="1:8" ht="39.950000000000003" customHeight="1" x14ac:dyDescent="0.25">
      <c r="A90" s="125"/>
      <c r="B90" s="122"/>
      <c r="C90" s="122"/>
      <c r="D90" s="122"/>
      <c r="E90" s="45" t="s">
        <v>63</v>
      </c>
      <c r="F90" s="67"/>
      <c r="G90" s="44" t="s">
        <v>64</v>
      </c>
      <c r="H90" s="67"/>
    </row>
    <row r="91" spans="1:8" ht="39.950000000000003" customHeight="1" x14ac:dyDescent="0.25">
      <c r="A91" s="125"/>
      <c r="B91" s="122"/>
      <c r="C91" s="122"/>
      <c r="D91" s="122"/>
      <c r="E91" s="123" t="s">
        <v>65</v>
      </c>
      <c r="F91" s="124"/>
      <c r="G91" s="44" t="s">
        <v>169</v>
      </c>
      <c r="H91" s="67"/>
    </row>
    <row r="92" spans="1:8" ht="39.950000000000003" customHeight="1" x14ac:dyDescent="0.25">
      <c r="A92" s="125"/>
      <c r="B92" s="122"/>
      <c r="C92" s="122"/>
      <c r="D92" s="122"/>
      <c r="E92" s="123"/>
      <c r="F92" s="124"/>
      <c r="G92" s="44" t="s">
        <v>66</v>
      </c>
      <c r="H92" s="67"/>
    </row>
    <row r="93" spans="1:8" ht="39.950000000000003" customHeight="1" x14ac:dyDescent="0.25">
      <c r="A93" s="125"/>
      <c r="B93" s="122" t="str">
        <f>'Zakładka nr 6'!B24</f>
        <v>1.11</v>
      </c>
      <c r="C93" s="122" t="str">
        <f>'Zakładka nr 6'!C24</f>
        <v>Budynek OSP</v>
      </c>
      <c r="D93" s="122" t="str">
        <f>'Zakładka nr 6'!D24</f>
        <v>Rogów</v>
      </c>
      <c r="E93" s="43" t="s">
        <v>146</v>
      </c>
      <c r="F93" s="67"/>
      <c r="G93" s="44" t="s">
        <v>165</v>
      </c>
      <c r="H93" s="67"/>
    </row>
    <row r="94" spans="1:8" ht="39.950000000000003" customHeight="1" x14ac:dyDescent="0.25">
      <c r="A94" s="125"/>
      <c r="B94" s="122"/>
      <c r="C94" s="122"/>
      <c r="D94" s="122"/>
      <c r="E94" s="43" t="s">
        <v>163</v>
      </c>
      <c r="F94" s="68"/>
      <c r="G94" s="44" t="s">
        <v>166</v>
      </c>
      <c r="H94" s="67"/>
    </row>
    <row r="95" spans="1:8" ht="39.950000000000003" customHeight="1" x14ac:dyDescent="0.25">
      <c r="A95" s="125"/>
      <c r="B95" s="122"/>
      <c r="C95" s="122"/>
      <c r="D95" s="122"/>
      <c r="E95" s="43" t="s">
        <v>164</v>
      </c>
      <c r="F95" s="67"/>
      <c r="G95" s="44" t="s">
        <v>167</v>
      </c>
      <c r="H95" s="67"/>
    </row>
    <row r="96" spans="1:8" ht="39.950000000000003" customHeight="1" x14ac:dyDescent="0.25">
      <c r="A96" s="125"/>
      <c r="B96" s="122"/>
      <c r="C96" s="122"/>
      <c r="D96" s="122"/>
      <c r="E96" s="43" t="s">
        <v>58</v>
      </c>
      <c r="F96" s="67"/>
      <c r="G96" s="44" t="s">
        <v>168</v>
      </c>
      <c r="H96" s="67"/>
    </row>
    <row r="97" spans="1:8" ht="39.950000000000003" customHeight="1" x14ac:dyDescent="0.25">
      <c r="A97" s="125"/>
      <c r="B97" s="122"/>
      <c r="C97" s="122"/>
      <c r="D97" s="122"/>
      <c r="E97" s="43" t="s">
        <v>59</v>
      </c>
      <c r="F97" s="67"/>
      <c r="G97" s="44" t="s">
        <v>60</v>
      </c>
      <c r="H97" s="67"/>
    </row>
    <row r="98" spans="1:8" ht="39.950000000000003" customHeight="1" x14ac:dyDescent="0.25">
      <c r="A98" s="125"/>
      <c r="B98" s="122"/>
      <c r="C98" s="122"/>
      <c r="D98" s="122"/>
      <c r="E98" s="43" t="s">
        <v>61</v>
      </c>
      <c r="F98" s="67"/>
      <c r="G98" s="44" t="s">
        <v>62</v>
      </c>
      <c r="H98" s="67"/>
    </row>
    <row r="99" spans="1:8" ht="39.950000000000003" customHeight="1" x14ac:dyDescent="0.25">
      <c r="A99" s="125"/>
      <c r="B99" s="122"/>
      <c r="C99" s="122"/>
      <c r="D99" s="122"/>
      <c r="E99" s="45" t="s">
        <v>63</v>
      </c>
      <c r="F99" s="67"/>
      <c r="G99" s="44" t="s">
        <v>64</v>
      </c>
      <c r="H99" s="67"/>
    </row>
    <row r="100" spans="1:8" ht="39.950000000000003" customHeight="1" x14ac:dyDescent="0.25">
      <c r="A100" s="125"/>
      <c r="B100" s="122"/>
      <c r="C100" s="122"/>
      <c r="D100" s="122"/>
      <c r="E100" s="123" t="s">
        <v>65</v>
      </c>
      <c r="F100" s="124"/>
      <c r="G100" s="44" t="s">
        <v>169</v>
      </c>
      <c r="H100" s="67"/>
    </row>
    <row r="101" spans="1:8" ht="39.950000000000003" customHeight="1" x14ac:dyDescent="0.25">
      <c r="A101" s="125"/>
      <c r="B101" s="122"/>
      <c r="C101" s="122"/>
      <c r="D101" s="122"/>
      <c r="E101" s="123"/>
      <c r="F101" s="124"/>
      <c r="G101" s="44" t="s">
        <v>66</v>
      </c>
      <c r="H101" s="67"/>
    </row>
    <row r="102" spans="1:8" ht="39.950000000000003" customHeight="1" x14ac:dyDescent="0.25">
      <c r="A102" s="125"/>
      <c r="B102" s="122" t="str">
        <f>'Zakładka nr 6'!B26</f>
        <v>1.12</v>
      </c>
      <c r="C102" s="122" t="str">
        <f>'Zakładka nr 6'!C26</f>
        <v>Budynek OSP</v>
      </c>
      <c r="D102" s="122" t="str">
        <f>'Zakładka nr 6'!D26</f>
        <v>Mirów Stary</v>
      </c>
      <c r="E102" s="43" t="s">
        <v>146</v>
      </c>
      <c r="F102" s="67"/>
      <c r="G102" s="44" t="s">
        <v>165</v>
      </c>
      <c r="H102" s="67"/>
    </row>
    <row r="103" spans="1:8" ht="39.950000000000003" customHeight="1" x14ac:dyDescent="0.25">
      <c r="A103" s="125"/>
      <c r="B103" s="122"/>
      <c r="C103" s="122"/>
      <c r="D103" s="122"/>
      <c r="E103" s="43" t="s">
        <v>163</v>
      </c>
      <c r="F103" s="68"/>
      <c r="G103" s="44" t="s">
        <v>166</v>
      </c>
      <c r="H103" s="67"/>
    </row>
    <row r="104" spans="1:8" ht="39.950000000000003" customHeight="1" x14ac:dyDescent="0.25">
      <c r="A104" s="125"/>
      <c r="B104" s="122"/>
      <c r="C104" s="122"/>
      <c r="D104" s="122"/>
      <c r="E104" s="43" t="s">
        <v>164</v>
      </c>
      <c r="F104" s="67"/>
      <c r="G104" s="44" t="s">
        <v>167</v>
      </c>
      <c r="H104" s="67"/>
    </row>
    <row r="105" spans="1:8" ht="39.950000000000003" customHeight="1" x14ac:dyDescent="0.25">
      <c r="A105" s="125"/>
      <c r="B105" s="122"/>
      <c r="C105" s="122"/>
      <c r="D105" s="122"/>
      <c r="E105" s="43" t="s">
        <v>58</v>
      </c>
      <c r="F105" s="67"/>
      <c r="G105" s="44" t="s">
        <v>168</v>
      </c>
      <c r="H105" s="67"/>
    </row>
    <row r="106" spans="1:8" ht="39.950000000000003" customHeight="1" x14ac:dyDescent="0.25">
      <c r="A106" s="125"/>
      <c r="B106" s="122"/>
      <c r="C106" s="122"/>
      <c r="D106" s="122"/>
      <c r="E106" s="43" t="s">
        <v>59</v>
      </c>
      <c r="F106" s="67"/>
      <c r="G106" s="44" t="s">
        <v>60</v>
      </c>
      <c r="H106" s="67"/>
    </row>
    <row r="107" spans="1:8" ht="39.950000000000003" customHeight="1" x14ac:dyDescent="0.25">
      <c r="A107" s="125"/>
      <c r="B107" s="122"/>
      <c r="C107" s="122"/>
      <c r="D107" s="122"/>
      <c r="E107" s="43" t="s">
        <v>61</v>
      </c>
      <c r="F107" s="67"/>
      <c r="G107" s="44" t="s">
        <v>62</v>
      </c>
      <c r="H107" s="67"/>
    </row>
    <row r="108" spans="1:8" ht="39.950000000000003" customHeight="1" x14ac:dyDescent="0.25">
      <c r="A108" s="125"/>
      <c r="B108" s="122"/>
      <c r="C108" s="122"/>
      <c r="D108" s="122"/>
      <c r="E108" s="45" t="s">
        <v>63</v>
      </c>
      <c r="F108" s="67"/>
      <c r="G108" s="44" t="s">
        <v>64</v>
      </c>
      <c r="H108" s="67"/>
    </row>
    <row r="109" spans="1:8" ht="39.950000000000003" customHeight="1" x14ac:dyDescent="0.25">
      <c r="A109" s="125"/>
      <c r="B109" s="122"/>
      <c r="C109" s="122"/>
      <c r="D109" s="122"/>
      <c r="E109" s="123" t="s">
        <v>65</v>
      </c>
      <c r="F109" s="124"/>
      <c r="G109" s="44" t="s">
        <v>169</v>
      </c>
      <c r="H109" s="67"/>
    </row>
    <row r="110" spans="1:8" ht="39.950000000000003" customHeight="1" x14ac:dyDescent="0.25">
      <c r="A110" s="125"/>
      <c r="B110" s="122"/>
      <c r="C110" s="122"/>
      <c r="D110" s="122"/>
      <c r="E110" s="123"/>
      <c r="F110" s="124"/>
      <c r="G110" s="44" t="s">
        <v>66</v>
      </c>
      <c r="H110" s="67"/>
    </row>
    <row r="111" spans="1:8" ht="39.950000000000003" customHeight="1" x14ac:dyDescent="0.25">
      <c r="A111" s="125"/>
      <c r="B111" s="122" t="str">
        <f>'Zakładka nr 6'!B28</f>
        <v>1.13</v>
      </c>
      <c r="C111" s="122" t="str">
        <f>'Zakładka nr 6'!C28</f>
        <v>Budynek biurowy</v>
      </c>
      <c r="D111" s="122" t="str">
        <f>'Zakładka nr 6'!D28</f>
        <v>Mirów Stary</v>
      </c>
      <c r="E111" s="43" t="s">
        <v>146</v>
      </c>
      <c r="F111" s="67"/>
      <c r="G111" s="44" t="s">
        <v>165</v>
      </c>
      <c r="H111" s="67"/>
    </row>
    <row r="112" spans="1:8" ht="39.950000000000003" customHeight="1" x14ac:dyDescent="0.25">
      <c r="A112" s="125"/>
      <c r="B112" s="122"/>
      <c r="C112" s="122"/>
      <c r="D112" s="122"/>
      <c r="E112" s="43" t="s">
        <v>163</v>
      </c>
      <c r="F112" s="68"/>
      <c r="G112" s="44" t="s">
        <v>166</v>
      </c>
      <c r="H112" s="67"/>
    </row>
    <row r="113" spans="1:8" ht="39.950000000000003" customHeight="1" x14ac:dyDescent="0.25">
      <c r="A113" s="125"/>
      <c r="B113" s="122"/>
      <c r="C113" s="122"/>
      <c r="D113" s="122"/>
      <c r="E113" s="43" t="s">
        <v>164</v>
      </c>
      <c r="F113" s="67"/>
      <c r="G113" s="44" t="s">
        <v>167</v>
      </c>
      <c r="H113" s="67"/>
    </row>
    <row r="114" spans="1:8" ht="39.950000000000003" customHeight="1" x14ac:dyDescent="0.25">
      <c r="A114" s="125"/>
      <c r="B114" s="122"/>
      <c r="C114" s="122"/>
      <c r="D114" s="122"/>
      <c r="E114" s="43" t="s">
        <v>58</v>
      </c>
      <c r="F114" s="67"/>
      <c r="G114" s="44" t="s">
        <v>168</v>
      </c>
      <c r="H114" s="67"/>
    </row>
    <row r="115" spans="1:8" ht="39.950000000000003" customHeight="1" x14ac:dyDescent="0.25">
      <c r="A115" s="125"/>
      <c r="B115" s="122"/>
      <c r="C115" s="122"/>
      <c r="D115" s="122"/>
      <c r="E115" s="43" t="s">
        <v>59</v>
      </c>
      <c r="F115" s="67"/>
      <c r="G115" s="44" t="s">
        <v>60</v>
      </c>
      <c r="H115" s="67"/>
    </row>
    <row r="116" spans="1:8" ht="39.950000000000003" customHeight="1" x14ac:dyDescent="0.25">
      <c r="A116" s="125"/>
      <c r="B116" s="122"/>
      <c r="C116" s="122"/>
      <c r="D116" s="122"/>
      <c r="E116" s="43" t="s">
        <v>61</v>
      </c>
      <c r="F116" s="67"/>
      <c r="G116" s="44" t="s">
        <v>62</v>
      </c>
      <c r="H116" s="67"/>
    </row>
    <row r="117" spans="1:8" ht="39.950000000000003" customHeight="1" x14ac:dyDescent="0.25">
      <c r="A117" s="125"/>
      <c r="B117" s="122"/>
      <c r="C117" s="122"/>
      <c r="D117" s="122"/>
      <c r="E117" s="45" t="s">
        <v>63</v>
      </c>
      <c r="F117" s="67"/>
      <c r="G117" s="44" t="s">
        <v>64</v>
      </c>
      <c r="H117" s="67"/>
    </row>
    <row r="118" spans="1:8" ht="39.950000000000003" customHeight="1" x14ac:dyDescent="0.25">
      <c r="A118" s="125"/>
      <c r="B118" s="122"/>
      <c r="C118" s="122"/>
      <c r="D118" s="122"/>
      <c r="E118" s="123" t="s">
        <v>65</v>
      </c>
      <c r="F118" s="124"/>
      <c r="G118" s="44" t="s">
        <v>169</v>
      </c>
      <c r="H118" s="67"/>
    </row>
    <row r="119" spans="1:8" ht="39.950000000000003" customHeight="1" x14ac:dyDescent="0.25">
      <c r="A119" s="125"/>
      <c r="B119" s="122"/>
      <c r="C119" s="122"/>
      <c r="D119" s="122"/>
      <c r="E119" s="123"/>
      <c r="F119" s="124"/>
      <c r="G119" s="44" t="s">
        <v>66</v>
      </c>
      <c r="H119" s="67"/>
    </row>
    <row r="120" spans="1:8" ht="39.950000000000003" customHeight="1" x14ac:dyDescent="0.25">
      <c r="A120" s="125"/>
      <c r="B120" s="122" t="str">
        <f>'Zakładka nr 6'!B30</f>
        <v>1.14</v>
      </c>
      <c r="C120" s="122" t="str">
        <f>'Zakładka nr 6'!C30</f>
        <v>Budynek mieszkalny</v>
      </c>
      <c r="D120" s="122" t="str">
        <f>'Zakładka nr 6'!D30</f>
        <v>Mirów Stary</v>
      </c>
      <c r="E120" s="43" t="s">
        <v>146</v>
      </c>
      <c r="F120" s="67"/>
      <c r="G120" s="44" t="s">
        <v>165</v>
      </c>
      <c r="H120" s="67"/>
    </row>
    <row r="121" spans="1:8" ht="39.950000000000003" customHeight="1" x14ac:dyDescent="0.25">
      <c r="A121" s="125"/>
      <c r="B121" s="122"/>
      <c r="C121" s="122"/>
      <c r="D121" s="122"/>
      <c r="E121" s="43" t="s">
        <v>163</v>
      </c>
      <c r="F121" s="68"/>
      <c r="G121" s="44" t="s">
        <v>166</v>
      </c>
      <c r="H121" s="67"/>
    </row>
    <row r="122" spans="1:8" ht="39.950000000000003" customHeight="1" x14ac:dyDescent="0.25">
      <c r="A122" s="125"/>
      <c r="B122" s="122"/>
      <c r="C122" s="122"/>
      <c r="D122" s="122"/>
      <c r="E122" s="43" t="s">
        <v>164</v>
      </c>
      <c r="F122" s="67"/>
      <c r="G122" s="44" t="s">
        <v>167</v>
      </c>
      <c r="H122" s="67"/>
    </row>
    <row r="123" spans="1:8" ht="39.950000000000003" customHeight="1" x14ac:dyDescent="0.25">
      <c r="A123" s="125"/>
      <c r="B123" s="122"/>
      <c r="C123" s="122"/>
      <c r="D123" s="122"/>
      <c r="E123" s="43" t="s">
        <v>58</v>
      </c>
      <c r="F123" s="67"/>
      <c r="G123" s="44" t="s">
        <v>168</v>
      </c>
      <c r="H123" s="67"/>
    </row>
    <row r="124" spans="1:8" ht="39.950000000000003" customHeight="1" x14ac:dyDescent="0.25">
      <c r="A124" s="125"/>
      <c r="B124" s="122"/>
      <c r="C124" s="122"/>
      <c r="D124" s="122"/>
      <c r="E124" s="43" t="s">
        <v>59</v>
      </c>
      <c r="F124" s="67"/>
      <c r="G124" s="44" t="s">
        <v>60</v>
      </c>
      <c r="H124" s="67"/>
    </row>
    <row r="125" spans="1:8" ht="39.950000000000003" customHeight="1" x14ac:dyDescent="0.25">
      <c r="A125" s="125"/>
      <c r="B125" s="122"/>
      <c r="C125" s="122"/>
      <c r="D125" s="122"/>
      <c r="E125" s="43" t="s">
        <v>61</v>
      </c>
      <c r="F125" s="67"/>
      <c r="G125" s="44" t="s">
        <v>62</v>
      </c>
      <c r="H125" s="67"/>
    </row>
    <row r="126" spans="1:8" ht="39.950000000000003" customHeight="1" x14ac:dyDescent="0.25">
      <c r="A126" s="125"/>
      <c r="B126" s="122"/>
      <c r="C126" s="122"/>
      <c r="D126" s="122"/>
      <c r="E126" s="45" t="s">
        <v>63</v>
      </c>
      <c r="F126" s="67"/>
      <c r="G126" s="44" t="s">
        <v>64</v>
      </c>
      <c r="H126" s="67"/>
    </row>
    <row r="127" spans="1:8" ht="39.950000000000003" customHeight="1" x14ac:dyDescent="0.25">
      <c r="A127" s="125"/>
      <c r="B127" s="122"/>
      <c r="C127" s="122"/>
      <c r="D127" s="122"/>
      <c r="E127" s="123" t="s">
        <v>65</v>
      </c>
      <c r="F127" s="124"/>
      <c r="G127" s="44" t="s">
        <v>169</v>
      </c>
      <c r="H127" s="67"/>
    </row>
    <row r="128" spans="1:8" ht="39.950000000000003" customHeight="1" x14ac:dyDescent="0.25">
      <c r="A128" s="125"/>
      <c r="B128" s="122"/>
      <c r="C128" s="122"/>
      <c r="D128" s="122"/>
      <c r="E128" s="123"/>
      <c r="F128" s="124"/>
      <c r="G128" s="44" t="s">
        <v>66</v>
      </c>
      <c r="H128" s="67"/>
    </row>
    <row r="129" spans="1:8" ht="39.950000000000003" customHeight="1" x14ac:dyDescent="0.25">
      <c r="A129" s="125"/>
      <c r="B129" s="122" t="str">
        <f>'Zakładka nr 6'!B32</f>
        <v>1.15</v>
      </c>
      <c r="C129" s="122" t="str">
        <f>'Zakładka nr 6'!C32</f>
        <v>Budynek gospodarczy przy UG</v>
      </c>
      <c r="D129" s="122" t="str">
        <f>'Zakładka nr 6'!D32</f>
        <v>Mirów Stary</v>
      </c>
      <c r="E129" s="43" t="s">
        <v>146</v>
      </c>
      <c r="F129" s="67"/>
      <c r="G129" s="44" t="s">
        <v>165</v>
      </c>
      <c r="H129" s="67"/>
    </row>
    <row r="130" spans="1:8" ht="39.950000000000003" customHeight="1" x14ac:dyDescent="0.25">
      <c r="A130" s="125"/>
      <c r="B130" s="122"/>
      <c r="C130" s="122"/>
      <c r="D130" s="122"/>
      <c r="E130" s="43" t="s">
        <v>163</v>
      </c>
      <c r="F130" s="68"/>
      <c r="G130" s="44" t="s">
        <v>166</v>
      </c>
      <c r="H130" s="67"/>
    </row>
    <row r="131" spans="1:8" ht="39.950000000000003" customHeight="1" x14ac:dyDescent="0.25">
      <c r="A131" s="125"/>
      <c r="B131" s="122"/>
      <c r="C131" s="122"/>
      <c r="D131" s="122"/>
      <c r="E131" s="43" t="s">
        <v>164</v>
      </c>
      <c r="F131" s="67"/>
      <c r="G131" s="44" t="s">
        <v>167</v>
      </c>
      <c r="H131" s="67"/>
    </row>
    <row r="132" spans="1:8" ht="39.950000000000003" customHeight="1" x14ac:dyDescent="0.25">
      <c r="A132" s="125"/>
      <c r="B132" s="122"/>
      <c r="C132" s="122"/>
      <c r="D132" s="122"/>
      <c r="E132" s="43" t="s">
        <v>58</v>
      </c>
      <c r="F132" s="67"/>
      <c r="G132" s="44" t="s">
        <v>168</v>
      </c>
      <c r="H132" s="67"/>
    </row>
    <row r="133" spans="1:8" ht="39.950000000000003" customHeight="1" x14ac:dyDescent="0.25">
      <c r="A133" s="125"/>
      <c r="B133" s="122"/>
      <c r="C133" s="122"/>
      <c r="D133" s="122"/>
      <c r="E133" s="43" t="s">
        <v>59</v>
      </c>
      <c r="F133" s="67"/>
      <c r="G133" s="44" t="s">
        <v>60</v>
      </c>
      <c r="H133" s="67"/>
    </row>
    <row r="134" spans="1:8" ht="39.950000000000003" customHeight="1" x14ac:dyDescent="0.25">
      <c r="A134" s="125"/>
      <c r="B134" s="122"/>
      <c r="C134" s="122"/>
      <c r="D134" s="122"/>
      <c r="E134" s="43" t="s">
        <v>61</v>
      </c>
      <c r="F134" s="67"/>
      <c r="G134" s="44" t="s">
        <v>62</v>
      </c>
      <c r="H134" s="67"/>
    </row>
    <row r="135" spans="1:8" ht="39.950000000000003" customHeight="1" x14ac:dyDescent="0.25">
      <c r="A135" s="125"/>
      <c r="B135" s="122"/>
      <c r="C135" s="122"/>
      <c r="D135" s="122"/>
      <c r="E135" s="45" t="s">
        <v>63</v>
      </c>
      <c r="F135" s="67"/>
      <c r="G135" s="44" t="s">
        <v>64</v>
      </c>
      <c r="H135" s="67"/>
    </row>
    <row r="136" spans="1:8" ht="39.950000000000003" customHeight="1" x14ac:dyDescent="0.25">
      <c r="A136" s="125"/>
      <c r="B136" s="122"/>
      <c r="C136" s="122"/>
      <c r="D136" s="122"/>
      <c r="E136" s="123" t="s">
        <v>65</v>
      </c>
      <c r="F136" s="124"/>
      <c r="G136" s="44" t="s">
        <v>169</v>
      </c>
      <c r="H136" s="67"/>
    </row>
    <row r="137" spans="1:8" ht="39.950000000000003" customHeight="1" x14ac:dyDescent="0.25">
      <c r="A137" s="125"/>
      <c r="B137" s="122"/>
      <c r="C137" s="122"/>
      <c r="D137" s="122"/>
      <c r="E137" s="123"/>
      <c r="F137" s="124"/>
      <c r="G137" s="44" t="s">
        <v>66</v>
      </c>
      <c r="H137" s="67"/>
    </row>
    <row r="138" spans="1:8" ht="39.950000000000003" customHeight="1" x14ac:dyDescent="0.25">
      <c r="A138" s="125"/>
      <c r="B138" s="122" t="str">
        <f>'Zakładka nr 6'!B34</f>
        <v>1.16</v>
      </c>
      <c r="C138" s="122" t="str">
        <f>'Zakładka nr 6'!C34</f>
        <v>Budynek po BS</v>
      </c>
      <c r="D138" s="122" t="str">
        <f>'Zakładka nr 6'!D34</f>
        <v>Mirów Stary</v>
      </c>
      <c r="E138" s="43" t="s">
        <v>146</v>
      </c>
      <c r="F138" s="67"/>
      <c r="G138" s="44" t="s">
        <v>165</v>
      </c>
      <c r="H138" s="67"/>
    </row>
    <row r="139" spans="1:8" ht="39.950000000000003" customHeight="1" x14ac:dyDescent="0.25">
      <c r="A139" s="125"/>
      <c r="B139" s="122"/>
      <c r="C139" s="122"/>
      <c r="D139" s="122"/>
      <c r="E139" s="43" t="s">
        <v>163</v>
      </c>
      <c r="F139" s="68"/>
      <c r="G139" s="44" t="s">
        <v>166</v>
      </c>
      <c r="H139" s="67"/>
    </row>
    <row r="140" spans="1:8" ht="39.950000000000003" customHeight="1" x14ac:dyDescent="0.25">
      <c r="A140" s="125"/>
      <c r="B140" s="122"/>
      <c r="C140" s="122"/>
      <c r="D140" s="122"/>
      <c r="E140" s="43" t="s">
        <v>164</v>
      </c>
      <c r="F140" s="67"/>
      <c r="G140" s="44" t="s">
        <v>167</v>
      </c>
      <c r="H140" s="67"/>
    </row>
    <row r="141" spans="1:8" ht="39.950000000000003" customHeight="1" x14ac:dyDescent="0.25">
      <c r="A141" s="125"/>
      <c r="B141" s="122"/>
      <c r="C141" s="122"/>
      <c r="D141" s="122"/>
      <c r="E141" s="43" t="s">
        <v>58</v>
      </c>
      <c r="F141" s="67"/>
      <c r="G141" s="44" t="s">
        <v>168</v>
      </c>
      <c r="H141" s="67"/>
    </row>
    <row r="142" spans="1:8" ht="39.950000000000003" customHeight="1" x14ac:dyDescent="0.25">
      <c r="A142" s="125"/>
      <c r="B142" s="122"/>
      <c r="C142" s="122"/>
      <c r="D142" s="122"/>
      <c r="E142" s="43" t="s">
        <v>59</v>
      </c>
      <c r="F142" s="67"/>
      <c r="G142" s="44" t="s">
        <v>60</v>
      </c>
      <c r="H142" s="67"/>
    </row>
    <row r="143" spans="1:8" ht="39.950000000000003" customHeight="1" x14ac:dyDescent="0.25">
      <c r="A143" s="125"/>
      <c r="B143" s="122"/>
      <c r="C143" s="122"/>
      <c r="D143" s="122"/>
      <c r="E143" s="43" t="s">
        <v>61</v>
      </c>
      <c r="F143" s="67"/>
      <c r="G143" s="44" t="s">
        <v>62</v>
      </c>
      <c r="H143" s="67"/>
    </row>
    <row r="144" spans="1:8" ht="39.950000000000003" customHeight="1" x14ac:dyDescent="0.25">
      <c r="A144" s="125"/>
      <c r="B144" s="122"/>
      <c r="C144" s="122"/>
      <c r="D144" s="122"/>
      <c r="E144" s="45" t="s">
        <v>63</v>
      </c>
      <c r="F144" s="67"/>
      <c r="G144" s="44" t="s">
        <v>64</v>
      </c>
      <c r="H144" s="67"/>
    </row>
    <row r="145" spans="1:8" ht="39.950000000000003" customHeight="1" x14ac:dyDescent="0.25">
      <c r="A145" s="125"/>
      <c r="B145" s="122"/>
      <c r="C145" s="122"/>
      <c r="D145" s="122"/>
      <c r="E145" s="123" t="s">
        <v>65</v>
      </c>
      <c r="F145" s="124"/>
      <c r="G145" s="44" t="s">
        <v>169</v>
      </c>
      <c r="H145" s="67"/>
    </row>
    <row r="146" spans="1:8" ht="39.950000000000003" customHeight="1" x14ac:dyDescent="0.25">
      <c r="A146" s="125"/>
      <c r="B146" s="122"/>
      <c r="C146" s="122"/>
      <c r="D146" s="122"/>
      <c r="E146" s="123"/>
      <c r="F146" s="124"/>
      <c r="G146" s="44" t="s">
        <v>66</v>
      </c>
      <c r="H146" s="67"/>
    </row>
    <row r="147" spans="1:8" ht="39.950000000000003" customHeight="1" x14ac:dyDescent="0.25">
      <c r="A147" s="125"/>
      <c r="B147" s="122" t="str">
        <f>'Zakładka nr 6'!B36</f>
        <v>1.17</v>
      </c>
      <c r="C147" s="122" t="str">
        <f>'Zakładka nr 6'!C36</f>
        <v>Budynek biblioteki</v>
      </c>
      <c r="D147" s="122" t="str">
        <f>'Zakładka nr 6'!D36</f>
        <v>Mirów Stary 58</v>
      </c>
      <c r="E147" s="43" t="s">
        <v>146</v>
      </c>
      <c r="F147" s="67" t="s">
        <v>291</v>
      </c>
      <c r="G147" s="44" t="s">
        <v>292</v>
      </c>
      <c r="H147" s="67" t="s">
        <v>293</v>
      </c>
    </row>
    <row r="148" spans="1:8" ht="39.950000000000003" customHeight="1" x14ac:dyDescent="0.25">
      <c r="A148" s="125"/>
      <c r="B148" s="122"/>
      <c r="C148" s="122"/>
      <c r="D148" s="122"/>
      <c r="E148" s="43" t="s">
        <v>294</v>
      </c>
      <c r="F148" s="68" t="s">
        <v>291</v>
      </c>
      <c r="G148" s="44" t="s">
        <v>295</v>
      </c>
      <c r="H148" s="67" t="s">
        <v>291</v>
      </c>
    </row>
    <row r="149" spans="1:8" ht="39.950000000000003" customHeight="1" x14ac:dyDescent="0.25">
      <c r="A149" s="125"/>
      <c r="B149" s="122"/>
      <c r="C149" s="122"/>
      <c r="D149" s="122"/>
      <c r="E149" s="43" t="s">
        <v>296</v>
      </c>
      <c r="F149" s="67" t="s">
        <v>291</v>
      </c>
      <c r="G149" s="44" t="s">
        <v>297</v>
      </c>
      <c r="H149" s="67" t="s">
        <v>291</v>
      </c>
    </row>
    <row r="150" spans="1:8" ht="39.950000000000003" customHeight="1" x14ac:dyDescent="0.25">
      <c r="A150" s="125"/>
      <c r="B150" s="122"/>
      <c r="C150" s="122"/>
      <c r="D150" s="122"/>
      <c r="E150" s="43" t="s">
        <v>58</v>
      </c>
      <c r="F150" s="67" t="s">
        <v>293</v>
      </c>
      <c r="G150" s="44" t="s">
        <v>298</v>
      </c>
      <c r="H150" s="67" t="s">
        <v>291</v>
      </c>
    </row>
    <row r="151" spans="1:8" ht="39.950000000000003" customHeight="1" x14ac:dyDescent="0.25">
      <c r="A151" s="125"/>
      <c r="B151" s="122"/>
      <c r="C151" s="122"/>
      <c r="D151" s="122"/>
      <c r="E151" s="43" t="s">
        <v>59</v>
      </c>
      <c r="F151" s="67" t="s">
        <v>293</v>
      </c>
      <c r="G151" s="44" t="s">
        <v>60</v>
      </c>
      <c r="H151" s="67" t="s">
        <v>291</v>
      </c>
    </row>
    <row r="152" spans="1:8" ht="39.950000000000003" customHeight="1" x14ac:dyDescent="0.25">
      <c r="A152" s="125"/>
      <c r="B152" s="122"/>
      <c r="C152" s="122"/>
      <c r="D152" s="122"/>
      <c r="E152" s="43" t="s">
        <v>61</v>
      </c>
      <c r="F152" s="67" t="s">
        <v>291</v>
      </c>
      <c r="G152" s="44" t="s">
        <v>62</v>
      </c>
      <c r="H152" s="67" t="s">
        <v>291</v>
      </c>
    </row>
    <row r="153" spans="1:8" ht="39.950000000000003" customHeight="1" x14ac:dyDescent="0.25">
      <c r="A153" s="125"/>
      <c r="B153" s="122"/>
      <c r="C153" s="122"/>
      <c r="D153" s="122"/>
      <c r="E153" s="45" t="s">
        <v>63</v>
      </c>
      <c r="F153" s="67" t="s">
        <v>291</v>
      </c>
      <c r="G153" s="44" t="s">
        <v>64</v>
      </c>
      <c r="H153" s="67" t="s">
        <v>291</v>
      </c>
    </row>
    <row r="154" spans="1:8" ht="39.950000000000003" customHeight="1" x14ac:dyDescent="0.25">
      <c r="A154" s="125"/>
      <c r="B154" s="122"/>
      <c r="C154" s="122"/>
      <c r="D154" s="122"/>
      <c r="E154" s="123" t="s">
        <v>65</v>
      </c>
      <c r="F154" s="124"/>
      <c r="G154" s="44" t="s">
        <v>299</v>
      </c>
      <c r="H154" s="67" t="s">
        <v>291</v>
      </c>
    </row>
    <row r="155" spans="1:8" ht="39.950000000000003" customHeight="1" x14ac:dyDescent="0.25">
      <c r="A155" s="125"/>
      <c r="B155" s="122"/>
      <c r="C155" s="122"/>
      <c r="D155" s="122"/>
      <c r="E155" s="123"/>
      <c r="F155" s="124"/>
      <c r="G155" s="44" t="s">
        <v>66</v>
      </c>
      <c r="H155" s="67" t="s">
        <v>291</v>
      </c>
    </row>
    <row r="156" spans="1:8" ht="39.950000000000003" customHeight="1" x14ac:dyDescent="0.25">
      <c r="A156" s="125"/>
      <c r="B156" s="122" t="str">
        <f>'Zakładka nr 6'!B38</f>
        <v>1.18</v>
      </c>
      <c r="C156" s="122" t="str">
        <f>'Zakładka nr 6'!C38</f>
        <v>Budynek mieszkalny</v>
      </c>
      <c r="D156" s="122" t="str">
        <f>'Zakładka nr 6'!D38</f>
        <v>Zbijów Duży</v>
      </c>
      <c r="E156" s="43" t="s">
        <v>146</v>
      </c>
      <c r="F156" s="67"/>
      <c r="G156" s="44" t="s">
        <v>165</v>
      </c>
      <c r="H156" s="67"/>
    </row>
    <row r="157" spans="1:8" ht="39.950000000000003" customHeight="1" x14ac:dyDescent="0.25">
      <c r="A157" s="125"/>
      <c r="B157" s="122"/>
      <c r="C157" s="122"/>
      <c r="D157" s="122"/>
      <c r="E157" s="43" t="s">
        <v>163</v>
      </c>
      <c r="F157" s="68"/>
      <c r="G157" s="44" t="s">
        <v>166</v>
      </c>
      <c r="H157" s="67"/>
    </row>
    <row r="158" spans="1:8" ht="39.950000000000003" customHeight="1" x14ac:dyDescent="0.25">
      <c r="A158" s="125"/>
      <c r="B158" s="122"/>
      <c r="C158" s="122"/>
      <c r="D158" s="122"/>
      <c r="E158" s="43" t="s">
        <v>164</v>
      </c>
      <c r="F158" s="67"/>
      <c r="G158" s="44" t="s">
        <v>167</v>
      </c>
      <c r="H158" s="67"/>
    </row>
    <row r="159" spans="1:8" ht="39.950000000000003" customHeight="1" x14ac:dyDescent="0.25">
      <c r="A159" s="125"/>
      <c r="B159" s="122"/>
      <c r="C159" s="122"/>
      <c r="D159" s="122"/>
      <c r="E159" s="43" t="s">
        <v>58</v>
      </c>
      <c r="F159" s="67"/>
      <c r="G159" s="44" t="s">
        <v>168</v>
      </c>
      <c r="H159" s="67"/>
    </row>
    <row r="160" spans="1:8" ht="39.950000000000003" customHeight="1" x14ac:dyDescent="0.25">
      <c r="A160" s="125"/>
      <c r="B160" s="122"/>
      <c r="C160" s="122"/>
      <c r="D160" s="122"/>
      <c r="E160" s="43" t="s">
        <v>59</v>
      </c>
      <c r="F160" s="67"/>
      <c r="G160" s="44" t="s">
        <v>60</v>
      </c>
      <c r="H160" s="67"/>
    </row>
    <row r="161" spans="1:8" ht="39.950000000000003" customHeight="1" x14ac:dyDescent="0.25">
      <c r="A161" s="125"/>
      <c r="B161" s="122"/>
      <c r="C161" s="122"/>
      <c r="D161" s="122"/>
      <c r="E161" s="43" t="s">
        <v>61</v>
      </c>
      <c r="F161" s="67"/>
      <c r="G161" s="44" t="s">
        <v>62</v>
      </c>
      <c r="H161" s="67"/>
    </row>
    <row r="162" spans="1:8" ht="39.950000000000003" customHeight="1" x14ac:dyDescent="0.25">
      <c r="A162" s="125"/>
      <c r="B162" s="122"/>
      <c r="C162" s="122"/>
      <c r="D162" s="122"/>
      <c r="E162" s="45" t="s">
        <v>63</v>
      </c>
      <c r="F162" s="67"/>
      <c r="G162" s="44" t="s">
        <v>64</v>
      </c>
      <c r="H162" s="67"/>
    </row>
    <row r="163" spans="1:8" ht="39.950000000000003" customHeight="1" x14ac:dyDescent="0.25">
      <c r="A163" s="125"/>
      <c r="B163" s="122"/>
      <c r="C163" s="122"/>
      <c r="D163" s="122"/>
      <c r="E163" s="123" t="s">
        <v>65</v>
      </c>
      <c r="F163" s="124"/>
      <c r="G163" s="44" t="s">
        <v>169</v>
      </c>
      <c r="H163" s="67"/>
    </row>
    <row r="164" spans="1:8" ht="39.950000000000003" customHeight="1" x14ac:dyDescent="0.25">
      <c r="A164" s="125"/>
      <c r="B164" s="122"/>
      <c r="C164" s="122"/>
      <c r="D164" s="122"/>
      <c r="E164" s="123"/>
      <c r="F164" s="124"/>
      <c r="G164" s="44" t="s">
        <v>66</v>
      </c>
      <c r="H164" s="67"/>
    </row>
    <row r="165" spans="1:8" ht="39.950000000000003" customHeight="1" x14ac:dyDescent="0.25">
      <c r="A165" s="125"/>
      <c r="B165" s="122" t="str">
        <f>'Zakładka nr 6'!B40</f>
        <v>1.19</v>
      </c>
      <c r="C165" s="122" t="str">
        <f>'Zakładka nr 6'!C40</f>
        <v>Budynek świetlicy</v>
      </c>
      <c r="D165" s="122" t="str">
        <f>'Zakładka nr 6'!D40</f>
        <v>Zbijów Duży</v>
      </c>
      <c r="E165" s="43" t="s">
        <v>146</v>
      </c>
      <c r="F165" s="67"/>
      <c r="G165" s="44" t="s">
        <v>165</v>
      </c>
      <c r="H165" s="67"/>
    </row>
    <row r="166" spans="1:8" ht="39.950000000000003" customHeight="1" x14ac:dyDescent="0.25">
      <c r="A166" s="125"/>
      <c r="B166" s="122"/>
      <c r="C166" s="122"/>
      <c r="D166" s="122"/>
      <c r="E166" s="43" t="s">
        <v>163</v>
      </c>
      <c r="F166" s="68"/>
      <c r="G166" s="44" t="s">
        <v>166</v>
      </c>
      <c r="H166" s="67"/>
    </row>
    <row r="167" spans="1:8" ht="39.950000000000003" customHeight="1" x14ac:dyDescent="0.25">
      <c r="A167" s="125"/>
      <c r="B167" s="122"/>
      <c r="C167" s="122"/>
      <c r="D167" s="122"/>
      <c r="E167" s="43" t="s">
        <v>164</v>
      </c>
      <c r="F167" s="67"/>
      <c r="G167" s="44" t="s">
        <v>167</v>
      </c>
      <c r="H167" s="67"/>
    </row>
    <row r="168" spans="1:8" ht="39.950000000000003" customHeight="1" x14ac:dyDescent="0.25">
      <c r="A168" s="125"/>
      <c r="B168" s="122"/>
      <c r="C168" s="122"/>
      <c r="D168" s="122"/>
      <c r="E168" s="43" t="s">
        <v>58</v>
      </c>
      <c r="F168" s="67"/>
      <c r="G168" s="44" t="s">
        <v>168</v>
      </c>
      <c r="H168" s="67"/>
    </row>
    <row r="169" spans="1:8" ht="39.950000000000003" customHeight="1" x14ac:dyDescent="0.25">
      <c r="A169" s="125"/>
      <c r="B169" s="122"/>
      <c r="C169" s="122"/>
      <c r="D169" s="122"/>
      <c r="E169" s="43" t="s">
        <v>59</v>
      </c>
      <c r="F169" s="67"/>
      <c r="G169" s="44" t="s">
        <v>60</v>
      </c>
      <c r="H169" s="67"/>
    </row>
    <row r="170" spans="1:8" ht="39.950000000000003" customHeight="1" x14ac:dyDescent="0.25">
      <c r="A170" s="125"/>
      <c r="B170" s="122"/>
      <c r="C170" s="122"/>
      <c r="D170" s="122"/>
      <c r="E170" s="43" t="s">
        <v>61</v>
      </c>
      <c r="F170" s="67"/>
      <c r="G170" s="44" t="s">
        <v>62</v>
      </c>
      <c r="H170" s="67"/>
    </row>
    <row r="171" spans="1:8" ht="39.950000000000003" customHeight="1" x14ac:dyDescent="0.25">
      <c r="A171" s="125"/>
      <c r="B171" s="122"/>
      <c r="C171" s="122"/>
      <c r="D171" s="122"/>
      <c r="E171" s="45" t="s">
        <v>63</v>
      </c>
      <c r="F171" s="67"/>
      <c r="G171" s="44" t="s">
        <v>64</v>
      </c>
      <c r="H171" s="67"/>
    </row>
    <row r="172" spans="1:8" ht="39.950000000000003" customHeight="1" x14ac:dyDescent="0.25">
      <c r="A172" s="125"/>
      <c r="B172" s="122"/>
      <c r="C172" s="122"/>
      <c r="D172" s="122"/>
      <c r="E172" s="123" t="s">
        <v>65</v>
      </c>
      <c r="F172" s="124"/>
      <c r="G172" s="44" t="s">
        <v>169</v>
      </c>
      <c r="H172" s="67"/>
    </row>
    <row r="173" spans="1:8" ht="39.950000000000003" customHeight="1" x14ac:dyDescent="0.25">
      <c r="A173" s="125"/>
      <c r="B173" s="122"/>
      <c r="C173" s="122"/>
      <c r="D173" s="122"/>
      <c r="E173" s="123"/>
      <c r="F173" s="124"/>
      <c r="G173" s="44" t="s">
        <v>66</v>
      </c>
      <c r="H173" s="67"/>
    </row>
    <row r="174" spans="1:8" ht="39.950000000000003" customHeight="1" x14ac:dyDescent="0.25">
      <c r="A174" s="125"/>
      <c r="B174" s="122" t="str">
        <f>'Zakładka nr 6'!B42</f>
        <v>1.20</v>
      </c>
      <c r="C174" s="122" t="str">
        <f>'Zakładka nr 6'!C42</f>
        <v>Świetlica ze strażnicą OSP</v>
      </c>
      <c r="D174" s="122" t="str">
        <f>'Zakładka nr 6'!D42</f>
        <v>Bieszków Górny</v>
      </c>
      <c r="E174" s="43" t="s">
        <v>146</v>
      </c>
      <c r="F174" s="67"/>
      <c r="G174" s="44" t="s">
        <v>165</v>
      </c>
      <c r="H174" s="67"/>
    </row>
    <row r="175" spans="1:8" ht="39.950000000000003" customHeight="1" x14ac:dyDescent="0.25">
      <c r="A175" s="125"/>
      <c r="B175" s="122"/>
      <c r="C175" s="122"/>
      <c r="D175" s="122"/>
      <c r="E175" s="43" t="s">
        <v>163</v>
      </c>
      <c r="F175" s="68"/>
      <c r="G175" s="44" t="s">
        <v>166</v>
      </c>
      <c r="H175" s="67"/>
    </row>
    <row r="176" spans="1:8" ht="39.950000000000003" customHeight="1" x14ac:dyDescent="0.25">
      <c r="A176" s="125"/>
      <c r="B176" s="122"/>
      <c r="C176" s="122"/>
      <c r="D176" s="122"/>
      <c r="E176" s="43" t="s">
        <v>164</v>
      </c>
      <c r="F176" s="67"/>
      <c r="G176" s="44" t="s">
        <v>167</v>
      </c>
      <c r="H176" s="67"/>
    </row>
    <row r="177" spans="1:8" ht="39.950000000000003" customHeight="1" x14ac:dyDescent="0.25">
      <c r="A177" s="125"/>
      <c r="B177" s="122"/>
      <c r="C177" s="122"/>
      <c r="D177" s="122"/>
      <c r="E177" s="43" t="s">
        <v>58</v>
      </c>
      <c r="F177" s="67"/>
      <c r="G177" s="44" t="s">
        <v>168</v>
      </c>
      <c r="H177" s="67"/>
    </row>
    <row r="178" spans="1:8" ht="39.950000000000003" customHeight="1" x14ac:dyDescent="0.25">
      <c r="A178" s="125"/>
      <c r="B178" s="122"/>
      <c r="C178" s="122"/>
      <c r="D178" s="122"/>
      <c r="E178" s="43" t="s">
        <v>59</v>
      </c>
      <c r="F178" s="67"/>
      <c r="G178" s="44" t="s">
        <v>60</v>
      </c>
      <c r="H178" s="67"/>
    </row>
    <row r="179" spans="1:8" ht="39.950000000000003" customHeight="1" x14ac:dyDescent="0.25">
      <c r="A179" s="125"/>
      <c r="B179" s="122"/>
      <c r="C179" s="122"/>
      <c r="D179" s="122"/>
      <c r="E179" s="43" t="s">
        <v>61</v>
      </c>
      <c r="F179" s="67"/>
      <c r="G179" s="44" t="s">
        <v>62</v>
      </c>
      <c r="H179" s="67"/>
    </row>
    <row r="180" spans="1:8" ht="39.950000000000003" customHeight="1" x14ac:dyDescent="0.25">
      <c r="A180" s="125"/>
      <c r="B180" s="122"/>
      <c r="C180" s="122"/>
      <c r="D180" s="122"/>
      <c r="E180" s="45" t="s">
        <v>63</v>
      </c>
      <c r="F180" s="67"/>
      <c r="G180" s="44" t="s">
        <v>64</v>
      </c>
      <c r="H180" s="67"/>
    </row>
    <row r="181" spans="1:8" ht="39.950000000000003" customHeight="1" x14ac:dyDescent="0.25">
      <c r="A181" s="125"/>
      <c r="B181" s="122"/>
      <c r="C181" s="122"/>
      <c r="D181" s="122"/>
      <c r="E181" s="123" t="s">
        <v>65</v>
      </c>
      <c r="F181" s="124"/>
      <c r="G181" s="44" t="s">
        <v>169</v>
      </c>
      <c r="H181" s="67"/>
    </row>
    <row r="182" spans="1:8" ht="39.950000000000003" customHeight="1" x14ac:dyDescent="0.25">
      <c r="A182" s="125"/>
      <c r="B182" s="122"/>
      <c r="C182" s="122"/>
      <c r="D182" s="122"/>
      <c r="E182" s="123"/>
      <c r="F182" s="124"/>
      <c r="G182" s="44" t="s">
        <v>66</v>
      </c>
      <c r="H182" s="67"/>
    </row>
    <row r="183" spans="1:8" ht="39.950000000000003" customHeight="1" x14ac:dyDescent="0.25">
      <c r="A183" s="125"/>
      <c r="B183" s="122" t="str">
        <f>'Zakładka nr 6'!B44</f>
        <v>1.21</v>
      </c>
      <c r="C183" s="122" t="str">
        <f>'Zakładka nr 6'!C44</f>
        <v>Garaż OSP Rogów</v>
      </c>
      <c r="D183" s="122" t="str">
        <f>'Zakładka nr 6'!D44</f>
        <v>Rogów</v>
      </c>
      <c r="E183" s="43" t="s">
        <v>146</v>
      </c>
      <c r="F183" s="67"/>
      <c r="G183" s="44" t="s">
        <v>165</v>
      </c>
      <c r="H183" s="67"/>
    </row>
    <row r="184" spans="1:8" ht="39.950000000000003" customHeight="1" x14ac:dyDescent="0.25">
      <c r="A184" s="125"/>
      <c r="B184" s="122"/>
      <c r="C184" s="122"/>
      <c r="D184" s="122"/>
      <c r="E184" s="43" t="s">
        <v>163</v>
      </c>
      <c r="F184" s="68"/>
      <c r="G184" s="44" t="s">
        <v>166</v>
      </c>
      <c r="H184" s="67"/>
    </row>
    <row r="185" spans="1:8" ht="39.950000000000003" customHeight="1" x14ac:dyDescent="0.25">
      <c r="A185" s="125"/>
      <c r="B185" s="122"/>
      <c r="C185" s="122"/>
      <c r="D185" s="122"/>
      <c r="E185" s="43" t="s">
        <v>164</v>
      </c>
      <c r="F185" s="67"/>
      <c r="G185" s="44" t="s">
        <v>167</v>
      </c>
      <c r="H185" s="67"/>
    </row>
    <row r="186" spans="1:8" ht="39.950000000000003" customHeight="1" x14ac:dyDescent="0.25">
      <c r="A186" s="125"/>
      <c r="B186" s="122"/>
      <c r="C186" s="122"/>
      <c r="D186" s="122"/>
      <c r="E186" s="43" t="s">
        <v>58</v>
      </c>
      <c r="F186" s="67"/>
      <c r="G186" s="44" t="s">
        <v>168</v>
      </c>
      <c r="H186" s="67"/>
    </row>
    <row r="187" spans="1:8" ht="39.950000000000003" customHeight="1" x14ac:dyDescent="0.25">
      <c r="A187" s="125"/>
      <c r="B187" s="122"/>
      <c r="C187" s="122"/>
      <c r="D187" s="122"/>
      <c r="E187" s="43" t="s">
        <v>59</v>
      </c>
      <c r="F187" s="67"/>
      <c r="G187" s="44" t="s">
        <v>60</v>
      </c>
      <c r="H187" s="67"/>
    </row>
    <row r="188" spans="1:8" ht="39.950000000000003" customHeight="1" x14ac:dyDescent="0.25">
      <c r="A188" s="125"/>
      <c r="B188" s="122"/>
      <c r="C188" s="122"/>
      <c r="D188" s="122"/>
      <c r="E188" s="43" t="s">
        <v>61</v>
      </c>
      <c r="F188" s="67"/>
      <c r="G188" s="44" t="s">
        <v>62</v>
      </c>
      <c r="H188" s="67"/>
    </row>
    <row r="189" spans="1:8" ht="39.950000000000003" customHeight="1" x14ac:dyDescent="0.25">
      <c r="A189" s="125"/>
      <c r="B189" s="122"/>
      <c r="C189" s="122"/>
      <c r="D189" s="122"/>
      <c r="E189" s="45" t="s">
        <v>63</v>
      </c>
      <c r="F189" s="67"/>
      <c r="G189" s="44" t="s">
        <v>64</v>
      </c>
      <c r="H189" s="67"/>
    </row>
    <row r="190" spans="1:8" ht="39.950000000000003" customHeight="1" x14ac:dyDescent="0.25">
      <c r="A190" s="125"/>
      <c r="B190" s="122"/>
      <c r="C190" s="122"/>
      <c r="D190" s="122"/>
      <c r="E190" s="123" t="s">
        <v>65</v>
      </c>
      <c r="F190" s="124"/>
      <c r="G190" s="44" t="s">
        <v>169</v>
      </c>
      <c r="H190" s="67"/>
    </row>
    <row r="191" spans="1:8" ht="39.950000000000003" customHeight="1" x14ac:dyDescent="0.25">
      <c r="A191" s="125"/>
      <c r="B191" s="122"/>
      <c r="C191" s="122"/>
      <c r="D191" s="122"/>
      <c r="E191" s="123"/>
      <c r="F191" s="124"/>
      <c r="G191" s="44" t="s">
        <v>66</v>
      </c>
      <c r="H191" s="67"/>
    </row>
  </sheetData>
  <mergeCells count="109">
    <mergeCell ref="A1:H1"/>
    <mergeCell ref="E2:F2"/>
    <mergeCell ref="G2:H2"/>
    <mergeCell ref="E172:E173"/>
    <mergeCell ref="F172:F173"/>
    <mergeCell ref="B165:B173"/>
    <mergeCell ref="C165:C173"/>
    <mergeCell ref="D165:D173"/>
    <mergeCell ref="B156:B164"/>
    <mergeCell ref="C156:C164"/>
    <mergeCell ref="D156:D164"/>
    <mergeCell ref="E163:E164"/>
    <mergeCell ref="F163:F164"/>
    <mergeCell ref="B75:B83"/>
    <mergeCell ref="C75:C83"/>
    <mergeCell ref="D75:D83"/>
    <mergeCell ref="E82:E83"/>
    <mergeCell ref="F82:F83"/>
    <mergeCell ref="B84:B92"/>
    <mergeCell ref="C84:C92"/>
    <mergeCell ref="D84:D92"/>
    <mergeCell ref="E91:E92"/>
    <mergeCell ref="F91:F92"/>
    <mergeCell ref="D93:D101"/>
    <mergeCell ref="E100:E101"/>
    <mergeCell ref="F100:F101"/>
    <mergeCell ref="B102:B110"/>
    <mergeCell ref="C102:C110"/>
    <mergeCell ref="D102:D110"/>
    <mergeCell ref="E109:E110"/>
    <mergeCell ref="F109:F110"/>
    <mergeCell ref="F154:F155"/>
    <mergeCell ref="B93:B101"/>
    <mergeCell ref="C93:C101"/>
    <mergeCell ref="B147:B155"/>
    <mergeCell ref="C147:C155"/>
    <mergeCell ref="D147:D155"/>
    <mergeCell ref="E154:E155"/>
    <mergeCell ref="B111:B119"/>
    <mergeCell ref="C111:C119"/>
    <mergeCell ref="D111:D119"/>
    <mergeCell ref="E118:E119"/>
    <mergeCell ref="F118:F119"/>
    <mergeCell ref="F10:F11"/>
    <mergeCell ref="B12:B20"/>
    <mergeCell ref="C12:C20"/>
    <mergeCell ref="D12:D20"/>
    <mergeCell ref="E19:E20"/>
    <mergeCell ref="F19:F20"/>
    <mergeCell ref="B3:B11"/>
    <mergeCell ref="C3:C11"/>
    <mergeCell ref="D3:D11"/>
    <mergeCell ref="E10:E11"/>
    <mergeCell ref="F28:F29"/>
    <mergeCell ref="B30:B38"/>
    <mergeCell ref="C30:C38"/>
    <mergeCell ref="D30:D38"/>
    <mergeCell ref="E37:E38"/>
    <mergeCell ref="F37:F38"/>
    <mergeCell ref="B21:B29"/>
    <mergeCell ref="C21:C29"/>
    <mergeCell ref="D21:D29"/>
    <mergeCell ref="E28:E29"/>
    <mergeCell ref="E64:E65"/>
    <mergeCell ref="F46:F47"/>
    <mergeCell ref="B48:B56"/>
    <mergeCell ref="C48:C56"/>
    <mergeCell ref="D48:D56"/>
    <mergeCell ref="E55:E56"/>
    <mergeCell ref="F55:F56"/>
    <mergeCell ref="B39:B47"/>
    <mergeCell ref="C39:C47"/>
    <mergeCell ref="D39:D47"/>
    <mergeCell ref="E46:E47"/>
    <mergeCell ref="A3:A191"/>
    <mergeCell ref="B138:B146"/>
    <mergeCell ref="C138:C146"/>
    <mergeCell ref="D138:D146"/>
    <mergeCell ref="E145:E146"/>
    <mergeCell ref="F127:F128"/>
    <mergeCell ref="B129:B137"/>
    <mergeCell ref="C129:C137"/>
    <mergeCell ref="D129:D137"/>
    <mergeCell ref="E136:E137"/>
    <mergeCell ref="F136:F137"/>
    <mergeCell ref="B120:B128"/>
    <mergeCell ref="C120:C128"/>
    <mergeCell ref="D120:D128"/>
    <mergeCell ref="E127:E128"/>
    <mergeCell ref="F64:F65"/>
    <mergeCell ref="B66:B74"/>
    <mergeCell ref="C66:C74"/>
    <mergeCell ref="D66:D74"/>
    <mergeCell ref="E73:E74"/>
    <mergeCell ref="F73:F74"/>
    <mergeCell ref="B57:B65"/>
    <mergeCell ref="C57:C65"/>
    <mergeCell ref="D57:D65"/>
    <mergeCell ref="B183:B191"/>
    <mergeCell ref="C183:C191"/>
    <mergeCell ref="D183:D191"/>
    <mergeCell ref="E190:E191"/>
    <mergeCell ref="F190:F191"/>
    <mergeCell ref="F145:F146"/>
    <mergeCell ref="B174:B182"/>
    <mergeCell ref="C174:C182"/>
    <mergeCell ref="D174:D182"/>
    <mergeCell ref="E181:E182"/>
    <mergeCell ref="F181:F182"/>
  </mergeCells>
  <dataValidations count="6">
    <dataValidation type="list" allowBlank="1" showInputMessage="1" showErrorMessage="1" sqref="H165:H167 H169 H171 F167:F171 F165 H156:H158 H160 H162 F158:F162 F156 H174:H176 H178 H180 F176:F180 F174 H111:H113 H115 H117 F113:F117 F111 H102:H104 H106 H108 F104:F108 F102 H93:H95 H97 H99 F95:F99 F93 H84:H86 H88 H90 F86:F90 F84 H75:H77 H79 H81 F77:F81 F75 H66:H68 H70 H72 F68:F72 F66 H57:H59 H61 H63 F59:F63 F57 F122:F126 F120 H183:H185 H187 H189 H39:H41 H43 H45 F41:F45 F39 H30:H32 H34 H36 F32:F36 F30 H21:H23 H25 H27 F23:F27 F21 H124 H126 H48:H51 F48 F51:F53 F185:F189 F183 H147:H150 F147 F150:F152 H138:H140 H142 H144 F140:F144 F138 H129:H131 H133 H135 F131:F135 F129 H120:H122 H12:H15 F12 F15:F17">
      <formula1>"TAK, NIE"</formula1>
    </dataValidation>
    <dataValidation type="list" allowBlank="1" showInputMessage="1" showErrorMessage="1" sqref="F166 F157 F175 F112 F103 F94 F85 F76 F67 F58 F153 F40 F31 F22 F54 F148:F149 F139 F130 F121 F184 F49:F50 F13:F14 F18">
      <formula1>"TAK - wewnętrzny, TAK - zewnętrzny, TAK - wewnętrzny i zewnętrzny, NIE"</formula1>
    </dataValidation>
    <dataValidation type="list" allowBlank="1" showInputMessage="1" showErrorMessage="1" sqref="H151:H155 H52:H56 H16:H20">
      <formula1>"TAK - uruchamiana automatycznie, TAK - uruchamiana ręcznie, NIE"</formula1>
    </dataValidation>
    <dataValidation type="list" allowBlank="1" showErrorMessage="1" sqref="H7:H11">
      <formula1>"TAK - uruchamiana automatycznie,TAK - uruchamiana ręcznie,NIE"</formula1>
      <formula2>0</formula2>
    </dataValidation>
    <dataValidation type="list" allowBlank="1" showErrorMessage="1" sqref="F4:F5 F9">
      <formula1>"TAK - wewnętrzny,TAK - zewnętrzny,TAK - wewnętrzny i zewnętrzny,NIE"</formula1>
      <formula2>0</formula2>
    </dataValidation>
    <dataValidation type="list" allowBlank="1" showErrorMessage="1" sqref="F3 H3:H6 F6:F8">
      <formula1>"TAK,NIE"</formula1>
      <formula2>0</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0" zoomScaleNormal="80" workbookViewId="0">
      <selection sqref="A1:N1"/>
    </sheetView>
  </sheetViews>
  <sheetFormatPr defaultRowHeight="15" x14ac:dyDescent="0.25"/>
  <cols>
    <col min="1" max="1" width="20.7109375" customWidth="1"/>
    <col min="2" max="4" width="15.7109375" customWidth="1"/>
    <col min="5" max="5" width="30.7109375" customWidth="1"/>
    <col min="6" max="8" width="15.7109375" customWidth="1"/>
    <col min="9" max="9" width="30.7109375" customWidth="1"/>
    <col min="10" max="12" width="15.7109375" customWidth="1"/>
    <col min="13" max="13" width="30.7109375" customWidth="1"/>
    <col min="14" max="14" width="15.7109375" customWidth="1"/>
  </cols>
  <sheetData>
    <row r="1" spans="1:14" ht="30" customHeight="1" x14ac:dyDescent="0.25">
      <c r="A1" s="121" t="s">
        <v>123</v>
      </c>
      <c r="B1" s="121"/>
      <c r="C1" s="121"/>
      <c r="D1" s="121"/>
      <c r="E1" s="121"/>
      <c r="F1" s="121"/>
      <c r="G1" s="121"/>
      <c r="H1" s="121"/>
      <c r="I1" s="121"/>
      <c r="J1" s="121"/>
      <c r="K1" s="121"/>
      <c r="L1" s="121"/>
      <c r="M1" s="121"/>
      <c r="N1" s="121"/>
    </row>
    <row r="2" spans="1:14" ht="20.100000000000001" customHeight="1" x14ac:dyDescent="0.25">
      <c r="A2" s="126" t="s">
        <v>124</v>
      </c>
      <c r="B2" s="126"/>
      <c r="C2" s="126"/>
      <c r="D2" s="126"/>
      <c r="E2" s="126"/>
      <c r="F2" s="126"/>
      <c r="G2" s="126"/>
      <c r="H2" s="126"/>
      <c r="I2" s="126"/>
      <c r="J2" s="126"/>
      <c r="K2" s="126"/>
      <c r="L2" s="126"/>
      <c r="M2" s="126"/>
      <c r="N2" s="126"/>
    </row>
    <row r="3" spans="1:14" ht="20.100000000000001" customHeight="1" x14ac:dyDescent="0.25">
      <c r="A3" s="126" t="s">
        <v>125</v>
      </c>
      <c r="B3" s="127">
        <v>2016</v>
      </c>
      <c r="C3" s="127"/>
      <c r="D3" s="127"/>
      <c r="E3" s="127"/>
      <c r="F3" s="128">
        <v>2017</v>
      </c>
      <c r="G3" s="128"/>
      <c r="H3" s="128"/>
      <c r="I3" s="128"/>
      <c r="J3" s="127">
        <v>2018</v>
      </c>
      <c r="K3" s="127"/>
      <c r="L3" s="127"/>
      <c r="M3" s="127"/>
      <c r="N3" s="129" t="s">
        <v>126</v>
      </c>
    </row>
    <row r="4" spans="1:14" ht="20.100000000000001" customHeight="1" x14ac:dyDescent="0.25">
      <c r="A4" s="126"/>
      <c r="B4" s="91" t="s">
        <v>127</v>
      </c>
      <c r="C4" s="30" t="s">
        <v>128</v>
      </c>
      <c r="D4" s="30" t="s">
        <v>129</v>
      </c>
      <c r="E4" s="30" t="s">
        <v>130</v>
      </c>
      <c r="F4" s="91" t="s">
        <v>127</v>
      </c>
      <c r="G4" s="30" t="s">
        <v>128</v>
      </c>
      <c r="H4" s="30" t="s">
        <v>129</v>
      </c>
      <c r="I4" s="30" t="s">
        <v>130</v>
      </c>
      <c r="J4" s="91" t="s">
        <v>127</v>
      </c>
      <c r="K4" s="30" t="s">
        <v>128</v>
      </c>
      <c r="L4" s="30" t="s">
        <v>129</v>
      </c>
      <c r="M4" s="30" t="s">
        <v>130</v>
      </c>
      <c r="N4" s="129"/>
    </row>
    <row r="5" spans="1:14" ht="20.100000000000001" customHeight="1" x14ac:dyDescent="0.25">
      <c r="A5" s="87" t="s">
        <v>159</v>
      </c>
      <c r="B5" s="94">
        <v>42414</v>
      </c>
      <c r="C5" s="79">
        <v>10277.51</v>
      </c>
      <c r="D5" s="79">
        <v>0</v>
      </c>
      <c r="E5" s="80" t="s">
        <v>170</v>
      </c>
      <c r="F5" s="95">
        <v>43020</v>
      </c>
      <c r="G5" s="85">
        <v>4200</v>
      </c>
      <c r="H5" s="85">
        <v>0</v>
      </c>
      <c r="I5" s="84" t="s">
        <v>170</v>
      </c>
      <c r="J5" s="94">
        <v>43360</v>
      </c>
      <c r="K5" s="79">
        <v>300</v>
      </c>
      <c r="L5" s="79">
        <v>0</v>
      </c>
      <c r="M5" s="80" t="s">
        <v>170</v>
      </c>
      <c r="N5" s="96"/>
    </row>
    <row r="6" spans="1:14" ht="20.100000000000001" customHeight="1" x14ac:dyDescent="0.25">
      <c r="A6" s="65" t="s">
        <v>161</v>
      </c>
      <c r="B6" s="33"/>
      <c r="C6" s="30">
        <f>SUM(C5:C5)</f>
        <v>10277.51</v>
      </c>
      <c r="D6" s="30">
        <f>SUM(D5:D5)</f>
        <v>0</v>
      </c>
      <c r="E6" s="83"/>
      <c r="F6" s="83"/>
      <c r="G6" s="30">
        <f>SUM(G5:G5)</f>
        <v>4200</v>
      </c>
      <c r="H6" s="30">
        <f>SUM(H5:H5)</f>
        <v>0</v>
      </c>
      <c r="I6" s="33"/>
      <c r="J6" s="33"/>
      <c r="K6" s="30">
        <f>SUM(K5:K5)</f>
        <v>300</v>
      </c>
      <c r="L6" s="30">
        <f>SUM(L5:L5)</f>
        <v>0</v>
      </c>
      <c r="M6" s="33"/>
      <c r="N6" s="96">
        <f>SUM(B6:M6)</f>
        <v>14777.51</v>
      </c>
    </row>
    <row r="7" spans="1:14" ht="20.100000000000001" customHeight="1" x14ac:dyDescent="0.25">
      <c r="A7" s="87" t="s">
        <v>160</v>
      </c>
      <c r="B7" s="94">
        <v>42439</v>
      </c>
      <c r="C7" s="79">
        <v>490</v>
      </c>
      <c r="D7" s="79">
        <v>0</v>
      </c>
      <c r="E7" s="80" t="s">
        <v>170</v>
      </c>
      <c r="F7" s="84" t="s">
        <v>3</v>
      </c>
      <c r="G7" s="85">
        <v>0</v>
      </c>
      <c r="H7" s="85">
        <v>0</v>
      </c>
      <c r="I7" s="84" t="s">
        <v>3</v>
      </c>
      <c r="J7" s="78" t="s">
        <v>3</v>
      </c>
      <c r="K7" s="79">
        <v>0</v>
      </c>
      <c r="L7" s="79">
        <v>0</v>
      </c>
      <c r="M7" s="78" t="s">
        <v>3</v>
      </c>
      <c r="N7" s="91"/>
    </row>
    <row r="8" spans="1:14" ht="20.100000000000001" customHeight="1" x14ac:dyDescent="0.25">
      <c r="A8" s="65" t="s">
        <v>162</v>
      </c>
      <c r="B8" s="33"/>
      <c r="C8" s="30">
        <f>SUM(C7:C7)</f>
        <v>490</v>
      </c>
      <c r="D8" s="30">
        <f>SUM(D7:D7)</f>
        <v>0</v>
      </c>
      <c r="E8" s="30"/>
      <c r="F8" s="30"/>
      <c r="G8" s="30">
        <f>SUM(G7:G7)</f>
        <v>0</v>
      </c>
      <c r="H8" s="30">
        <f>SUM(H7:H7)</f>
        <v>0</v>
      </c>
      <c r="I8" s="30"/>
      <c r="J8" s="30"/>
      <c r="K8" s="30">
        <f>SUM(K7:K7)</f>
        <v>0</v>
      </c>
      <c r="L8" s="30">
        <f>SUM(L7:L7)</f>
        <v>0</v>
      </c>
      <c r="M8" s="33"/>
      <c r="N8" s="96">
        <f>SUM(B8:M8)</f>
        <v>490</v>
      </c>
    </row>
    <row r="9" spans="1:14" ht="20.100000000000001" customHeight="1" x14ac:dyDescent="0.25">
      <c r="A9" s="87" t="s">
        <v>131</v>
      </c>
      <c r="B9" s="78" t="s">
        <v>3</v>
      </c>
      <c r="C9" s="79">
        <v>0</v>
      </c>
      <c r="D9" s="79">
        <v>0</v>
      </c>
      <c r="E9" s="80" t="s">
        <v>3</v>
      </c>
      <c r="F9" s="84" t="s">
        <v>3</v>
      </c>
      <c r="G9" s="85">
        <v>0</v>
      </c>
      <c r="H9" s="85">
        <v>0</v>
      </c>
      <c r="I9" s="84" t="s">
        <v>3</v>
      </c>
      <c r="J9" s="78" t="s">
        <v>3</v>
      </c>
      <c r="K9" s="79">
        <v>0</v>
      </c>
      <c r="L9" s="79">
        <v>0</v>
      </c>
      <c r="M9" s="80" t="s">
        <v>3</v>
      </c>
      <c r="N9" s="96"/>
    </row>
    <row r="10" spans="1:14" ht="20.100000000000001" customHeight="1" x14ac:dyDescent="0.25">
      <c r="A10" s="65" t="s">
        <v>132</v>
      </c>
      <c r="B10" s="33"/>
      <c r="C10" s="30">
        <f>SUM(C9:C9)</f>
        <v>0</v>
      </c>
      <c r="D10" s="30">
        <f>SUM(D9:D9)</f>
        <v>0</v>
      </c>
      <c r="E10" s="30"/>
      <c r="F10" s="30"/>
      <c r="G10" s="30">
        <f>SUM(G9:G9)</f>
        <v>0</v>
      </c>
      <c r="H10" s="30">
        <f>SUM(H9:H9)</f>
        <v>0</v>
      </c>
      <c r="I10" s="30"/>
      <c r="J10" s="30"/>
      <c r="K10" s="30">
        <f>SUM(K9:K9)</f>
        <v>0</v>
      </c>
      <c r="L10" s="30">
        <f>SUM(L9:L9)</f>
        <v>0</v>
      </c>
      <c r="M10" s="33"/>
      <c r="N10" s="96">
        <f>SUM(B10:M10)</f>
        <v>0</v>
      </c>
    </row>
    <row r="11" spans="1:14" ht="20.100000000000001" customHeight="1" x14ac:dyDescent="0.25">
      <c r="A11" s="126" t="s">
        <v>139</v>
      </c>
      <c r="B11" s="126"/>
      <c r="C11" s="126"/>
      <c r="D11" s="126"/>
      <c r="E11" s="126"/>
      <c r="F11" s="126"/>
      <c r="G11" s="126"/>
      <c r="H11" s="126"/>
      <c r="I11" s="126"/>
      <c r="J11" s="126"/>
      <c r="K11" s="126"/>
      <c r="L11" s="126"/>
      <c r="M11" s="126"/>
      <c r="N11" s="126"/>
    </row>
    <row r="12" spans="1:14" ht="20.100000000000001" customHeight="1" x14ac:dyDescent="0.25">
      <c r="A12" s="130"/>
      <c r="B12" s="127">
        <v>2015</v>
      </c>
      <c r="C12" s="127"/>
      <c r="D12" s="127"/>
      <c r="E12" s="127"/>
      <c r="F12" s="128">
        <v>2016</v>
      </c>
      <c r="G12" s="128"/>
      <c r="H12" s="128"/>
      <c r="I12" s="128"/>
      <c r="J12" s="127">
        <v>2017</v>
      </c>
      <c r="K12" s="127"/>
      <c r="L12" s="127"/>
      <c r="M12" s="127"/>
      <c r="N12" s="91"/>
    </row>
    <row r="13" spans="1:14" ht="20.100000000000001" customHeight="1" x14ac:dyDescent="0.25">
      <c r="A13" s="130"/>
      <c r="B13" s="81" t="s">
        <v>3</v>
      </c>
      <c r="C13" s="77">
        <f>C6+C8+C10</f>
        <v>10767.51</v>
      </c>
      <c r="D13" s="77">
        <f>D6+D8+D10</f>
        <v>0</v>
      </c>
      <c r="E13" s="81" t="s">
        <v>3</v>
      </c>
      <c r="F13" s="86" t="s">
        <v>3</v>
      </c>
      <c r="G13" s="87">
        <f>G6+G8+G10</f>
        <v>4200</v>
      </c>
      <c r="H13" s="87">
        <f>H6+H8+H10</f>
        <v>0</v>
      </c>
      <c r="I13" s="88" t="s">
        <v>3</v>
      </c>
      <c r="J13" s="82" t="s">
        <v>3</v>
      </c>
      <c r="K13" s="77">
        <f>K6+K8+K10</f>
        <v>300</v>
      </c>
      <c r="L13" s="77">
        <f>L6+L8+L10</f>
        <v>0</v>
      </c>
      <c r="M13" s="82" t="s">
        <v>3</v>
      </c>
      <c r="N13" s="30">
        <f>N6+N8+N10</f>
        <v>15267.51</v>
      </c>
    </row>
    <row r="14" spans="1:14" ht="20.100000000000001" customHeight="1" x14ac:dyDescent="0.25">
      <c r="A14" s="126" t="s">
        <v>133</v>
      </c>
      <c r="B14" s="126"/>
      <c r="C14" s="126"/>
      <c r="D14" s="126"/>
      <c r="E14" s="126"/>
      <c r="F14" s="126"/>
      <c r="G14" s="126"/>
      <c r="H14" s="126"/>
      <c r="I14" s="126"/>
      <c r="J14" s="126"/>
      <c r="K14" s="126"/>
      <c r="L14" s="126"/>
      <c r="M14" s="126"/>
      <c r="N14" s="126"/>
    </row>
    <row r="15" spans="1:14" ht="20.100000000000001" customHeight="1" x14ac:dyDescent="0.25">
      <c r="A15" s="126" t="s">
        <v>125</v>
      </c>
      <c r="B15" s="127">
        <v>2015</v>
      </c>
      <c r="C15" s="127"/>
      <c r="D15" s="127"/>
      <c r="E15" s="127"/>
      <c r="F15" s="128">
        <v>2016</v>
      </c>
      <c r="G15" s="128"/>
      <c r="H15" s="128"/>
      <c r="I15" s="128"/>
      <c r="J15" s="127">
        <v>2017</v>
      </c>
      <c r="K15" s="127"/>
      <c r="L15" s="127"/>
      <c r="M15" s="127"/>
      <c r="N15" s="129" t="s">
        <v>126</v>
      </c>
    </row>
    <row r="16" spans="1:14" ht="20.100000000000001" customHeight="1" x14ac:dyDescent="0.25">
      <c r="A16" s="126"/>
      <c r="B16" s="91" t="s">
        <v>127</v>
      </c>
      <c r="C16" s="30" t="s">
        <v>128</v>
      </c>
      <c r="D16" s="30" t="s">
        <v>134</v>
      </c>
      <c r="E16" s="30" t="s">
        <v>130</v>
      </c>
      <c r="F16" s="91" t="s">
        <v>127</v>
      </c>
      <c r="G16" s="30" t="s">
        <v>128</v>
      </c>
      <c r="H16" s="30" t="s">
        <v>134</v>
      </c>
      <c r="I16" s="30" t="s">
        <v>130</v>
      </c>
      <c r="J16" s="91" t="s">
        <v>127</v>
      </c>
      <c r="K16" s="30" t="s">
        <v>128</v>
      </c>
      <c r="L16" s="30" t="s">
        <v>134</v>
      </c>
      <c r="M16" s="30" t="s">
        <v>130</v>
      </c>
      <c r="N16" s="129"/>
    </row>
    <row r="17" spans="1:14" ht="20.100000000000001" customHeight="1" x14ac:dyDescent="0.25">
      <c r="A17" s="97" t="s">
        <v>135</v>
      </c>
      <c r="B17" s="78" t="s">
        <v>3</v>
      </c>
      <c r="C17" s="79">
        <v>0</v>
      </c>
      <c r="D17" s="79" t="s">
        <v>3</v>
      </c>
      <c r="E17" s="78" t="s">
        <v>3</v>
      </c>
      <c r="F17" s="84" t="s">
        <v>3</v>
      </c>
      <c r="G17" s="85">
        <v>0</v>
      </c>
      <c r="H17" s="85" t="s">
        <v>3</v>
      </c>
      <c r="I17" s="84" t="s">
        <v>3</v>
      </c>
      <c r="J17" s="78" t="s">
        <v>3</v>
      </c>
      <c r="K17" s="79">
        <v>0</v>
      </c>
      <c r="L17" s="79" t="s">
        <v>3</v>
      </c>
      <c r="M17" s="78" t="s">
        <v>3</v>
      </c>
      <c r="N17" s="96"/>
    </row>
    <row r="18" spans="1:14" ht="20.100000000000001" customHeight="1" x14ac:dyDescent="0.25">
      <c r="A18" s="65" t="s">
        <v>132</v>
      </c>
      <c r="B18" s="33"/>
      <c r="C18" s="30">
        <f>SUM(C17:C17)</f>
        <v>0</v>
      </c>
      <c r="D18" s="30"/>
      <c r="E18" s="31"/>
      <c r="F18" s="31"/>
      <c r="G18" s="32">
        <f>SUM(G17:G17)</f>
        <v>0</v>
      </c>
      <c r="H18" s="31"/>
      <c r="I18" s="31"/>
      <c r="J18" s="33"/>
      <c r="K18" s="30">
        <f>SUM(K17:K17)</f>
        <v>0</v>
      </c>
      <c r="L18" s="30"/>
      <c r="M18" s="33"/>
      <c r="N18" s="96">
        <f>SUM(B18:M18)</f>
        <v>0</v>
      </c>
    </row>
    <row r="19" spans="1:14" ht="20.100000000000001" customHeight="1" x14ac:dyDescent="0.25">
      <c r="A19" s="97" t="s">
        <v>136</v>
      </c>
      <c r="B19" s="78" t="s">
        <v>3</v>
      </c>
      <c r="C19" s="79">
        <v>0</v>
      </c>
      <c r="D19" s="79" t="s">
        <v>3</v>
      </c>
      <c r="E19" s="78" t="s">
        <v>3</v>
      </c>
      <c r="F19" s="84" t="s">
        <v>3</v>
      </c>
      <c r="G19" s="85">
        <v>0</v>
      </c>
      <c r="H19" s="85" t="s">
        <v>3</v>
      </c>
      <c r="I19" s="84" t="s">
        <v>3</v>
      </c>
      <c r="J19" s="78" t="s">
        <v>3</v>
      </c>
      <c r="K19" s="79">
        <v>0</v>
      </c>
      <c r="L19" s="79" t="s">
        <v>3</v>
      </c>
      <c r="M19" s="78" t="s">
        <v>3</v>
      </c>
      <c r="N19" s="96"/>
    </row>
    <row r="20" spans="1:14" ht="20.100000000000001" customHeight="1" x14ac:dyDescent="0.25">
      <c r="A20" s="65" t="s">
        <v>137</v>
      </c>
      <c r="B20" s="33"/>
      <c r="C20" s="30">
        <f>SUM(C19:C19)</f>
        <v>0</v>
      </c>
      <c r="D20" s="30"/>
      <c r="E20" s="83"/>
      <c r="F20" s="83"/>
      <c r="G20" s="30">
        <f>SUM(G19:G19)</f>
        <v>0</v>
      </c>
      <c r="H20" s="30"/>
      <c r="I20" s="33"/>
      <c r="J20" s="33"/>
      <c r="K20" s="30">
        <f>SUM(K19:K19)</f>
        <v>0</v>
      </c>
      <c r="L20" s="30"/>
      <c r="M20" s="33"/>
      <c r="N20" s="96">
        <f>SUM(B20:M20)</f>
        <v>0</v>
      </c>
    </row>
    <row r="21" spans="1:14" ht="20.100000000000001" customHeight="1" x14ac:dyDescent="0.25">
      <c r="A21" s="126" t="s">
        <v>156</v>
      </c>
      <c r="B21" s="126"/>
      <c r="C21" s="126"/>
      <c r="D21" s="126"/>
      <c r="E21" s="126"/>
      <c r="F21" s="126"/>
      <c r="G21" s="126"/>
      <c r="H21" s="126"/>
      <c r="I21" s="126"/>
      <c r="J21" s="126"/>
      <c r="K21" s="126"/>
      <c r="L21" s="126"/>
      <c r="M21" s="126"/>
      <c r="N21" s="126"/>
    </row>
    <row r="22" spans="1:14" ht="20.100000000000001" customHeight="1" x14ac:dyDescent="0.25">
      <c r="A22" s="126" t="s">
        <v>125</v>
      </c>
      <c r="B22" s="127">
        <v>2015</v>
      </c>
      <c r="C22" s="127"/>
      <c r="D22" s="127"/>
      <c r="E22" s="127"/>
      <c r="F22" s="128">
        <v>2016</v>
      </c>
      <c r="G22" s="128"/>
      <c r="H22" s="128"/>
      <c r="I22" s="128"/>
      <c r="J22" s="127">
        <v>2017</v>
      </c>
      <c r="K22" s="127"/>
      <c r="L22" s="127"/>
      <c r="M22" s="127"/>
      <c r="N22" s="129" t="s">
        <v>126</v>
      </c>
    </row>
    <row r="23" spans="1:14" ht="20.100000000000001" customHeight="1" x14ac:dyDescent="0.25">
      <c r="A23" s="126"/>
      <c r="B23" s="91" t="s">
        <v>127</v>
      </c>
      <c r="C23" s="30" t="s">
        <v>128</v>
      </c>
      <c r="D23" s="30" t="s">
        <v>129</v>
      </c>
      <c r="E23" s="30" t="s">
        <v>130</v>
      </c>
      <c r="F23" s="91" t="s">
        <v>127</v>
      </c>
      <c r="G23" s="30" t="s">
        <v>128</v>
      </c>
      <c r="H23" s="30" t="s">
        <v>129</v>
      </c>
      <c r="I23" s="30" t="s">
        <v>130</v>
      </c>
      <c r="J23" s="91" t="s">
        <v>127</v>
      </c>
      <c r="K23" s="30" t="s">
        <v>128</v>
      </c>
      <c r="L23" s="30" t="s">
        <v>129</v>
      </c>
      <c r="M23" s="30" t="s">
        <v>130</v>
      </c>
      <c r="N23" s="129"/>
    </row>
    <row r="24" spans="1:14" ht="20.100000000000001" customHeight="1" x14ac:dyDescent="0.25">
      <c r="A24" s="97" t="s">
        <v>157</v>
      </c>
      <c r="B24" s="78" t="s">
        <v>3</v>
      </c>
      <c r="C24" s="79">
        <v>0</v>
      </c>
      <c r="D24" s="79">
        <v>0</v>
      </c>
      <c r="E24" s="78" t="s">
        <v>3</v>
      </c>
      <c r="F24" s="84" t="s">
        <v>3</v>
      </c>
      <c r="G24" s="85">
        <v>0</v>
      </c>
      <c r="H24" s="85">
        <v>0</v>
      </c>
      <c r="I24" s="84" t="s">
        <v>3</v>
      </c>
      <c r="J24" s="78" t="s">
        <v>3</v>
      </c>
      <c r="K24" s="79">
        <v>0</v>
      </c>
      <c r="L24" s="79">
        <v>0</v>
      </c>
      <c r="M24" s="78" t="s">
        <v>3</v>
      </c>
      <c r="N24" s="96"/>
    </row>
    <row r="25" spans="1:14" ht="20.100000000000001" customHeight="1" x14ac:dyDescent="0.25">
      <c r="A25" s="65" t="s">
        <v>158</v>
      </c>
      <c r="B25" s="33"/>
      <c r="C25" s="30">
        <f>SUM(C24:C24)</f>
        <v>0</v>
      </c>
      <c r="D25" s="30">
        <f>SUM(D24:D24)</f>
        <v>0</v>
      </c>
      <c r="E25" s="31"/>
      <c r="F25" s="31"/>
      <c r="G25" s="32">
        <f>SUM(G24:G24)</f>
        <v>0</v>
      </c>
      <c r="H25" s="32">
        <f>SUM(H24:H24)</f>
        <v>0</v>
      </c>
      <c r="I25" s="31"/>
      <c r="J25" s="33"/>
      <c r="K25" s="30">
        <f>SUM(K24:K24)</f>
        <v>0</v>
      </c>
      <c r="L25" s="30">
        <f>SUM(L24:L24)</f>
        <v>0</v>
      </c>
      <c r="M25" s="33"/>
      <c r="N25" s="96">
        <f>SUM(B25:M25)</f>
        <v>0</v>
      </c>
    </row>
    <row r="26" spans="1:14" ht="20.100000000000001" customHeight="1" x14ac:dyDescent="0.25">
      <c r="A26" s="126" t="s">
        <v>138</v>
      </c>
      <c r="B26" s="126"/>
      <c r="C26" s="126"/>
      <c r="D26" s="126"/>
      <c r="E26" s="126"/>
      <c r="F26" s="126"/>
      <c r="G26" s="126"/>
      <c r="H26" s="126"/>
      <c r="I26" s="126"/>
      <c r="J26" s="126"/>
      <c r="K26" s="126"/>
      <c r="L26" s="126"/>
      <c r="M26" s="126"/>
      <c r="N26" s="126"/>
    </row>
    <row r="27" spans="1:14" ht="20.100000000000001" customHeight="1" x14ac:dyDescent="0.25">
      <c r="A27" s="130"/>
      <c r="B27" s="127">
        <v>2015</v>
      </c>
      <c r="C27" s="127"/>
      <c r="D27" s="127"/>
      <c r="E27" s="127"/>
      <c r="F27" s="128">
        <v>2016</v>
      </c>
      <c r="G27" s="128"/>
      <c r="H27" s="128"/>
      <c r="I27" s="128"/>
      <c r="J27" s="127">
        <v>2017</v>
      </c>
      <c r="K27" s="127"/>
      <c r="L27" s="127"/>
      <c r="M27" s="127"/>
      <c r="N27" s="91" t="s">
        <v>126</v>
      </c>
    </row>
    <row r="28" spans="1:14" ht="20.100000000000001" customHeight="1" x14ac:dyDescent="0.25">
      <c r="A28" s="130"/>
      <c r="B28" s="92"/>
      <c r="C28" s="77">
        <f>C13+C18+C20+C25</f>
        <v>10767.51</v>
      </c>
      <c r="D28" s="77">
        <f>D13+D25</f>
        <v>0</v>
      </c>
      <c r="E28" s="77"/>
      <c r="F28" s="84"/>
      <c r="G28" s="85">
        <f>G13+G18+G20+G25</f>
        <v>4200</v>
      </c>
      <c r="H28" s="85">
        <f>H13+H18+H20+H25</f>
        <v>0</v>
      </c>
      <c r="I28" s="84"/>
      <c r="J28" s="77"/>
      <c r="K28" s="77">
        <f>K13+K18+K20+K25</f>
        <v>300</v>
      </c>
      <c r="L28" s="77">
        <f>L13+L18+L20+L25</f>
        <v>0</v>
      </c>
      <c r="M28" s="81"/>
      <c r="N28" s="30">
        <f>SUM(B28:M28)</f>
        <v>15267.51</v>
      </c>
    </row>
  </sheetData>
  <mergeCells count="29">
    <mergeCell ref="A21:N21"/>
    <mergeCell ref="N22:N23"/>
    <mergeCell ref="A22:A23"/>
    <mergeCell ref="B22:E22"/>
    <mergeCell ref="F22:I22"/>
    <mergeCell ref="J22:M22"/>
    <mergeCell ref="A27:A28"/>
    <mergeCell ref="B27:E27"/>
    <mergeCell ref="F27:I27"/>
    <mergeCell ref="J27:M27"/>
    <mergeCell ref="A26:N26"/>
    <mergeCell ref="A1:N1"/>
    <mergeCell ref="A2:N2"/>
    <mergeCell ref="A3:A4"/>
    <mergeCell ref="B3:E3"/>
    <mergeCell ref="F3:I3"/>
    <mergeCell ref="J3:M3"/>
    <mergeCell ref="N3:N4"/>
    <mergeCell ref="A11:N11"/>
    <mergeCell ref="J12:M12"/>
    <mergeCell ref="A15:A16"/>
    <mergeCell ref="B15:E15"/>
    <mergeCell ref="F15:I15"/>
    <mergeCell ref="J15:M15"/>
    <mergeCell ref="N15:N16"/>
    <mergeCell ref="A14:N14"/>
    <mergeCell ref="A12:A13"/>
    <mergeCell ref="B12:E12"/>
    <mergeCell ref="F12:I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8"/>
  <sheetViews>
    <sheetView zoomScale="80" zoomScaleNormal="80" workbookViewId="0">
      <pane ySplit="3" topLeftCell="A4" activePane="bottomLeft" state="frozen"/>
      <selection pane="bottomLeft" sqref="A1:V1"/>
    </sheetView>
  </sheetViews>
  <sheetFormatPr defaultRowHeight="15" x14ac:dyDescent="0.25"/>
  <cols>
    <col min="1" max="1" width="15.7109375" customWidth="1"/>
    <col min="2" max="2" width="7.7109375" customWidth="1"/>
    <col min="3" max="3" width="25.7109375" customWidth="1"/>
    <col min="4" max="4" width="20.7109375" customWidth="1"/>
    <col min="5" max="5" width="12.7109375" customWidth="1"/>
    <col min="6" max="6" width="18.7109375" customWidth="1"/>
    <col min="7" max="7" width="15.7109375" customWidth="1"/>
    <col min="8" max="8" width="5.7109375" customWidth="1"/>
    <col min="9" max="11" width="12.7109375" customWidth="1"/>
    <col min="12" max="12" width="7.7109375" customWidth="1"/>
    <col min="13" max="13" width="50.7109375" customWidth="1"/>
    <col min="14" max="14" width="12.7109375" customWidth="1"/>
    <col min="15" max="19" width="20.7109375" customWidth="1"/>
    <col min="20" max="21" width="15.7109375" customWidth="1"/>
    <col min="22" max="22" width="20.7109375" customWidth="1"/>
  </cols>
  <sheetData>
    <row r="1" spans="1:22" ht="30" customHeight="1" x14ac:dyDescent="0.25">
      <c r="A1" s="121" t="s">
        <v>4</v>
      </c>
      <c r="B1" s="121"/>
      <c r="C1" s="121"/>
      <c r="D1" s="121"/>
      <c r="E1" s="121"/>
      <c r="F1" s="121"/>
      <c r="G1" s="121"/>
      <c r="H1" s="121"/>
      <c r="I1" s="121"/>
      <c r="J1" s="121"/>
      <c r="K1" s="121"/>
      <c r="L1" s="121"/>
      <c r="M1" s="121"/>
      <c r="N1" s="121"/>
      <c r="O1" s="121"/>
      <c r="P1" s="121"/>
      <c r="Q1" s="121"/>
      <c r="R1" s="121"/>
      <c r="S1" s="121"/>
      <c r="T1" s="121"/>
      <c r="U1" s="121"/>
      <c r="V1" s="121"/>
    </row>
    <row r="2" spans="1:22" ht="30" customHeight="1" x14ac:dyDescent="0.25">
      <c r="A2" s="141" t="s">
        <v>1</v>
      </c>
      <c r="B2" s="141" t="s">
        <v>5</v>
      </c>
      <c r="C2" s="141" t="s">
        <v>6</v>
      </c>
      <c r="D2" s="141" t="s">
        <v>7</v>
      </c>
      <c r="E2" s="141" t="s">
        <v>8</v>
      </c>
      <c r="F2" s="141" t="s">
        <v>143</v>
      </c>
      <c r="G2" s="112" t="s">
        <v>10</v>
      </c>
      <c r="H2" s="112"/>
      <c r="I2" s="141" t="s">
        <v>11</v>
      </c>
      <c r="J2" s="112" t="s">
        <v>12</v>
      </c>
      <c r="K2" s="141" t="s">
        <v>13</v>
      </c>
      <c r="L2" s="141" t="s">
        <v>5</v>
      </c>
      <c r="M2" s="112" t="s">
        <v>14</v>
      </c>
      <c r="N2" s="141" t="s">
        <v>15</v>
      </c>
      <c r="O2" s="141" t="s">
        <v>16</v>
      </c>
      <c r="P2" s="141" t="s">
        <v>17</v>
      </c>
      <c r="Q2" s="141"/>
      <c r="R2" s="141"/>
      <c r="S2" s="141"/>
      <c r="T2" s="112" t="s">
        <v>18</v>
      </c>
      <c r="U2" s="112"/>
      <c r="V2" s="141" t="s">
        <v>318</v>
      </c>
    </row>
    <row r="3" spans="1:22" ht="30" customHeight="1" x14ac:dyDescent="0.25">
      <c r="A3" s="141"/>
      <c r="B3" s="141"/>
      <c r="C3" s="141"/>
      <c r="D3" s="141"/>
      <c r="E3" s="141"/>
      <c r="F3" s="141"/>
      <c r="G3" s="112"/>
      <c r="H3" s="112"/>
      <c r="I3" s="141"/>
      <c r="J3" s="112"/>
      <c r="K3" s="141"/>
      <c r="L3" s="142"/>
      <c r="M3" s="112"/>
      <c r="N3" s="141"/>
      <c r="O3" s="141"/>
      <c r="P3" s="60" t="s">
        <v>20</v>
      </c>
      <c r="Q3" s="60" t="s">
        <v>21</v>
      </c>
      <c r="R3" s="60" t="s">
        <v>22</v>
      </c>
      <c r="S3" s="60" t="s">
        <v>23</v>
      </c>
      <c r="T3" s="112"/>
      <c r="U3" s="112"/>
      <c r="V3" s="141"/>
    </row>
    <row r="4" spans="1:22" ht="15" customHeight="1" x14ac:dyDescent="0.25">
      <c r="A4" s="125" t="s">
        <v>171</v>
      </c>
      <c r="B4" s="138" t="s">
        <v>36</v>
      </c>
      <c r="C4" s="139" t="s">
        <v>219</v>
      </c>
      <c r="D4" s="139" t="s">
        <v>205</v>
      </c>
      <c r="E4" s="131"/>
      <c r="F4" s="140">
        <v>2007</v>
      </c>
      <c r="G4" s="135">
        <v>798691</v>
      </c>
      <c r="H4" s="137"/>
      <c r="I4" s="136"/>
      <c r="J4" s="131" t="s">
        <v>312</v>
      </c>
      <c r="K4" s="131"/>
      <c r="L4" s="132" t="str">
        <f>B4</f>
        <v>1.1</v>
      </c>
      <c r="M4" s="134"/>
      <c r="N4" s="131"/>
      <c r="O4" s="64"/>
      <c r="P4" s="65" t="s">
        <v>196</v>
      </c>
      <c r="Q4" s="65" t="s">
        <v>197</v>
      </c>
      <c r="R4" s="65" t="s">
        <v>28</v>
      </c>
      <c r="S4" s="65" t="s">
        <v>29</v>
      </c>
      <c r="T4" s="131"/>
      <c r="U4" s="131"/>
      <c r="V4" s="143">
        <v>798691</v>
      </c>
    </row>
    <row r="5" spans="1:22" ht="15" customHeight="1" x14ac:dyDescent="0.25">
      <c r="A5" s="125"/>
      <c r="B5" s="138"/>
      <c r="C5" s="139"/>
      <c r="D5" s="139"/>
      <c r="E5" s="131"/>
      <c r="F5" s="140"/>
      <c r="G5" s="135"/>
      <c r="H5" s="131"/>
      <c r="I5" s="136"/>
      <c r="J5" s="131"/>
      <c r="K5" s="131"/>
      <c r="L5" s="133"/>
      <c r="M5" s="134"/>
      <c r="N5" s="131"/>
      <c r="O5" s="4" t="s">
        <v>30</v>
      </c>
      <c r="P5" s="34" t="s">
        <v>31</v>
      </c>
      <c r="Q5" s="34" t="s">
        <v>31</v>
      </c>
      <c r="R5" s="34" t="s">
        <v>31</v>
      </c>
      <c r="S5" s="34" t="s">
        <v>31</v>
      </c>
      <c r="T5" s="2" t="s">
        <v>57</v>
      </c>
      <c r="U5" s="66"/>
      <c r="V5" s="143"/>
    </row>
    <row r="6" spans="1:22" ht="15" customHeight="1" x14ac:dyDescent="0.25">
      <c r="A6" s="125"/>
      <c r="B6" s="138" t="s">
        <v>37</v>
      </c>
      <c r="C6" s="139" t="s">
        <v>220</v>
      </c>
      <c r="D6" s="139" t="s">
        <v>206</v>
      </c>
      <c r="E6" s="131"/>
      <c r="F6" s="140">
        <v>2004</v>
      </c>
      <c r="G6" s="135">
        <v>1728946</v>
      </c>
      <c r="H6" s="137"/>
      <c r="I6" s="136"/>
      <c r="J6" s="131" t="s">
        <v>312</v>
      </c>
      <c r="K6" s="131"/>
      <c r="L6" s="132" t="str">
        <f t="shared" ref="L6" si="0">B6</f>
        <v>1.2</v>
      </c>
      <c r="M6" s="134"/>
      <c r="N6" s="131"/>
      <c r="O6" s="64"/>
      <c r="P6" s="65" t="s">
        <v>27</v>
      </c>
      <c r="Q6" s="65" t="s">
        <v>197</v>
      </c>
      <c r="R6" s="65" t="s">
        <v>198</v>
      </c>
      <c r="S6" s="65" t="s">
        <v>33</v>
      </c>
      <c r="T6" s="131"/>
      <c r="U6" s="131"/>
      <c r="V6" s="143">
        <v>1728946</v>
      </c>
    </row>
    <row r="7" spans="1:22" ht="15" customHeight="1" x14ac:dyDescent="0.25">
      <c r="A7" s="125"/>
      <c r="B7" s="138"/>
      <c r="C7" s="139"/>
      <c r="D7" s="139"/>
      <c r="E7" s="131"/>
      <c r="F7" s="140"/>
      <c r="G7" s="135"/>
      <c r="H7" s="131"/>
      <c r="I7" s="136"/>
      <c r="J7" s="131"/>
      <c r="K7" s="131"/>
      <c r="L7" s="133"/>
      <c r="M7" s="134"/>
      <c r="N7" s="131"/>
      <c r="O7" s="4" t="s">
        <v>30</v>
      </c>
      <c r="P7" s="34" t="s">
        <v>31</v>
      </c>
      <c r="Q7" s="34" t="s">
        <v>31</v>
      </c>
      <c r="R7" s="34" t="s">
        <v>31</v>
      </c>
      <c r="S7" s="34" t="s">
        <v>31</v>
      </c>
      <c r="T7" s="2" t="s">
        <v>57</v>
      </c>
      <c r="U7" s="66"/>
      <c r="V7" s="143"/>
    </row>
    <row r="8" spans="1:22" ht="15" customHeight="1" x14ac:dyDescent="0.25">
      <c r="A8" s="125"/>
      <c r="B8" s="138" t="s">
        <v>38</v>
      </c>
      <c r="C8" s="139" t="s">
        <v>221</v>
      </c>
      <c r="D8" s="139" t="s">
        <v>207</v>
      </c>
      <c r="E8" s="131"/>
      <c r="F8" s="140">
        <v>1974</v>
      </c>
      <c r="G8" s="135">
        <v>74958</v>
      </c>
      <c r="H8" s="137"/>
      <c r="I8" s="136"/>
      <c r="J8" s="131"/>
      <c r="K8" s="131"/>
      <c r="L8" s="132" t="str">
        <f t="shared" ref="L8" si="1">B8</f>
        <v>1.3</v>
      </c>
      <c r="M8" s="134"/>
      <c r="N8" s="131"/>
      <c r="O8" s="64"/>
      <c r="P8" s="65" t="s">
        <v>27</v>
      </c>
      <c r="Q8" s="65" t="s">
        <v>197</v>
      </c>
      <c r="R8" s="65" t="s">
        <v>194</v>
      </c>
      <c r="S8" s="65" t="s">
        <v>29</v>
      </c>
      <c r="T8" s="131"/>
      <c r="U8" s="131"/>
      <c r="V8" s="143">
        <v>74958</v>
      </c>
    </row>
    <row r="9" spans="1:22" ht="15" customHeight="1" x14ac:dyDescent="0.25">
      <c r="A9" s="125"/>
      <c r="B9" s="138"/>
      <c r="C9" s="139"/>
      <c r="D9" s="139"/>
      <c r="E9" s="131"/>
      <c r="F9" s="140"/>
      <c r="G9" s="135"/>
      <c r="H9" s="131"/>
      <c r="I9" s="136"/>
      <c r="J9" s="131"/>
      <c r="K9" s="131"/>
      <c r="L9" s="133"/>
      <c r="M9" s="134"/>
      <c r="N9" s="131"/>
      <c r="O9" s="4" t="s">
        <v>30</v>
      </c>
      <c r="P9" s="34" t="s">
        <v>31</v>
      </c>
      <c r="Q9" s="34" t="s">
        <v>31</v>
      </c>
      <c r="R9" s="34" t="s">
        <v>31</v>
      </c>
      <c r="S9" s="34" t="s">
        <v>31</v>
      </c>
      <c r="T9" s="2" t="s">
        <v>57</v>
      </c>
      <c r="U9" s="66"/>
      <c r="V9" s="143"/>
    </row>
    <row r="10" spans="1:22" ht="15" customHeight="1" x14ac:dyDescent="0.25">
      <c r="A10" s="125"/>
      <c r="B10" s="138" t="s">
        <v>39</v>
      </c>
      <c r="C10" s="139" t="s">
        <v>222</v>
      </c>
      <c r="D10" s="139" t="s">
        <v>208</v>
      </c>
      <c r="E10" s="131"/>
      <c r="F10" s="140">
        <v>2002</v>
      </c>
      <c r="G10" s="135">
        <v>1807112</v>
      </c>
      <c r="H10" s="137"/>
      <c r="I10" s="136"/>
      <c r="J10" s="131" t="s">
        <v>312</v>
      </c>
      <c r="K10" s="131"/>
      <c r="L10" s="132" t="str">
        <f t="shared" ref="L10" si="2">B10</f>
        <v>1.4</v>
      </c>
      <c r="M10" s="134"/>
      <c r="N10" s="131"/>
      <c r="O10" s="64"/>
      <c r="P10" s="65" t="s">
        <v>199</v>
      </c>
      <c r="Q10" s="65" t="s">
        <v>200</v>
      </c>
      <c r="R10" s="65" t="s">
        <v>194</v>
      </c>
      <c r="S10" s="65" t="s">
        <v>33</v>
      </c>
      <c r="T10" s="131"/>
      <c r="U10" s="131"/>
      <c r="V10" s="143">
        <v>1807112</v>
      </c>
    </row>
    <row r="11" spans="1:22" ht="15" customHeight="1" x14ac:dyDescent="0.25">
      <c r="A11" s="125"/>
      <c r="B11" s="138"/>
      <c r="C11" s="139"/>
      <c r="D11" s="139"/>
      <c r="E11" s="131"/>
      <c r="F11" s="140"/>
      <c r="G11" s="135"/>
      <c r="H11" s="131"/>
      <c r="I11" s="136"/>
      <c r="J11" s="131"/>
      <c r="K11" s="131"/>
      <c r="L11" s="133"/>
      <c r="M11" s="134"/>
      <c r="N11" s="131"/>
      <c r="O11" s="4" t="s">
        <v>30</v>
      </c>
      <c r="P11" s="34" t="s">
        <v>31</v>
      </c>
      <c r="Q11" s="34" t="s">
        <v>31</v>
      </c>
      <c r="R11" s="34" t="s">
        <v>31</v>
      </c>
      <c r="S11" s="34" t="s">
        <v>31</v>
      </c>
      <c r="T11" s="2" t="s">
        <v>57</v>
      </c>
      <c r="U11" s="66"/>
      <c r="V11" s="143"/>
    </row>
    <row r="12" spans="1:22" x14ac:dyDescent="0.25">
      <c r="A12" s="125"/>
      <c r="B12" s="138" t="s">
        <v>40</v>
      </c>
      <c r="C12" s="139" t="s">
        <v>223</v>
      </c>
      <c r="D12" s="139" t="s">
        <v>208</v>
      </c>
      <c r="E12" s="131"/>
      <c r="F12" s="140">
        <v>2006</v>
      </c>
      <c r="G12" s="135">
        <v>2107006</v>
      </c>
      <c r="H12" s="137"/>
      <c r="I12" s="136"/>
      <c r="J12" s="131" t="s">
        <v>312</v>
      </c>
      <c r="K12" s="131"/>
      <c r="L12" s="132" t="str">
        <f t="shared" ref="L12" si="3">B12</f>
        <v>1.5</v>
      </c>
      <c r="M12" s="134"/>
      <c r="N12" s="131"/>
      <c r="O12" s="64"/>
      <c r="P12" s="65" t="s">
        <v>201</v>
      </c>
      <c r="Q12" s="65" t="s">
        <v>200</v>
      </c>
      <c r="R12" s="65" t="s">
        <v>194</v>
      </c>
      <c r="S12" s="65" t="s">
        <v>33</v>
      </c>
      <c r="T12" s="131"/>
      <c r="U12" s="131"/>
      <c r="V12" s="143">
        <v>2107006</v>
      </c>
    </row>
    <row r="13" spans="1:22" x14ac:dyDescent="0.25">
      <c r="A13" s="125"/>
      <c r="B13" s="138"/>
      <c r="C13" s="139"/>
      <c r="D13" s="139"/>
      <c r="E13" s="131"/>
      <c r="F13" s="140"/>
      <c r="G13" s="135"/>
      <c r="H13" s="131"/>
      <c r="I13" s="136"/>
      <c r="J13" s="131"/>
      <c r="K13" s="131"/>
      <c r="L13" s="133"/>
      <c r="M13" s="134"/>
      <c r="N13" s="131"/>
      <c r="O13" s="4" t="s">
        <v>30</v>
      </c>
      <c r="P13" s="34" t="s">
        <v>31</v>
      </c>
      <c r="Q13" s="34" t="s">
        <v>31</v>
      </c>
      <c r="R13" s="34" t="s">
        <v>31</v>
      </c>
      <c r="S13" s="34" t="s">
        <v>31</v>
      </c>
      <c r="T13" s="2" t="s">
        <v>57</v>
      </c>
      <c r="U13" s="66"/>
      <c r="V13" s="143"/>
    </row>
    <row r="14" spans="1:22" x14ac:dyDescent="0.25">
      <c r="A14" s="125"/>
      <c r="B14" s="138" t="s">
        <v>41</v>
      </c>
      <c r="C14" s="139" t="s">
        <v>224</v>
      </c>
      <c r="D14" s="139" t="s">
        <v>209</v>
      </c>
      <c r="E14" s="131"/>
      <c r="F14" s="140">
        <v>1967</v>
      </c>
      <c r="G14" s="135">
        <v>405105</v>
      </c>
      <c r="H14" s="137"/>
      <c r="I14" s="136"/>
      <c r="J14" s="131" t="s">
        <v>312</v>
      </c>
      <c r="K14" s="131"/>
      <c r="L14" s="132" t="str">
        <f t="shared" ref="L14" si="4">B14</f>
        <v>1.6</v>
      </c>
      <c r="M14" s="134"/>
      <c r="N14" s="131"/>
      <c r="O14" s="64"/>
      <c r="P14" s="65" t="s">
        <v>145</v>
      </c>
      <c r="Q14" s="65" t="s">
        <v>194</v>
      </c>
      <c r="R14" s="65" t="s">
        <v>194</v>
      </c>
      <c r="S14" s="65" t="s">
        <v>29</v>
      </c>
      <c r="T14" s="131"/>
      <c r="U14" s="131"/>
      <c r="V14" s="143">
        <v>405105</v>
      </c>
    </row>
    <row r="15" spans="1:22" x14ac:dyDescent="0.25">
      <c r="A15" s="125"/>
      <c r="B15" s="138"/>
      <c r="C15" s="139"/>
      <c r="D15" s="139"/>
      <c r="E15" s="131"/>
      <c r="F15" s="140"/>
      <c r="G15" s="135"/>
      <c r="H15" s="131"/>
      <c r="I15" s="136"/>
      <c r="J15" s="131"/>
      <c r="K15" s="131"/>
      <c r="L15" s="133"/>
      <c r="M15" s="134"/>
      <c r="N15" s="131"/>
      <c r="O15" s="4" t="s">
        <v>30</v>
      </c>
      <c r="P15" s="34" t="s">
        <v>31</v>
      </c>
      <c r="Q15" s="34" t="s">
        <v>31</v>
      </c>
      <c r="R15" s="34" t="s">
        <v>31</v>
      </c>
      <c r="S15" s="34" t="s">
        <v>31</v>
      </c>
      <c r="T15" s="2" t="s">
        <v>57</v>
      </c>
      <c r="U15" s="66"/>
      <c r="V15" s="143"/>
    </row>
    <row r="16" spans="1:22" x14ac:dyDescent="0.25">
      <c r="A16" s="125"/>
      <c r="B16" s="138" t="s">
        <v>42</v>
      </c>
      <c r="C16" s="139" t="s">
        <v>225</v>
      </c>
      <c r="D16" s="139" t="s">
        <v>209</v>
      </c>
      <c r="E16" s="131"/>
      <c r="F16" s="140">
        <v>2008</v>
      </c>
      <c r="G16" s="135">
        <v>87890</v>
      </c>
      <c r="H16" s="137"/>
      <c r="I16" s="136"/>
      <c r="J16" s="131"/>
      <c r="K16" s="131"/>
      <c r="L16" s="132" t="str">
        <f t="shared" ref="L16" si="5">B16</f>
        <v>1.7</v>
      </c>
      <c r="M16" s="134"/>
      <c r="N16" s="131"/>
      <c r="O16" s="64"/>
      <c r="P16" s="65" t="s">
        <v>194</v>
      </c>
      <c r="Q16" s="65" t="s">
        <v>194</v>
      </c>
      <c r="R16" s="65" t="s">
        <v>194</v>
      </c>
      <c r="S16" s="65" t="s">
        <v>29</v>
      </c>
      <c r="T16" s="131"/>
      <c r="U16" s="131"/>
      <c r="V16" s="143">
        <v>87890</v>
      </c>
    </row>
    <row r="17" spans="1:22" x14ac:dyDescent="0.25">
      <c r="A17" s="125"/>
      <c r="B17" s="138"/>
      <c r="C17" s="139"/>
      <c r="D17" s="139"/>
      <c r="E17" s="131"/>
      <c r="F17" s="140"/>
      <c r="G17" s="135"/>
      <c r="H17" s="131"/>
      <c r="I17" s="136"/>
      <c r="J17" s="131"/>
      <c r="K17" s="131"/>
      <c r="L17" s="133"/>
      <c r="M17" s="134"/>
      <c r="N17" s="131"/>
      <c r="O17" s="4" t="s">
        <v>30</v>
      </c>
      <c r="P17" s="34" t="s">
        <v>31</v>
      </c>
      <c r="Q17" s="34" t="s">
        <v>31</v>
      </c>
      <c r="R17" s="34" t="s">
        <v>31</v>
      </c>
      <c r="S17" s="34" t="s">
        <v>31</v>
      </c>
      <c r="T17" s="2" t="s">
        <v>57</v>
      </c>
      <c r="U17" s="66"/>
      <c r="V17" s="143"/>
    </row>
    <row r="18" spans="1:22" x14ac:dyDescent="0.25">
      <c r="A18" s="125"/>
      <c r="B18" s="138" t="s">
        <v>43</v>
      </c>
      <c r="C18" s="139" t="s">
        <v>226</v>
      </c>
      <c r="D18" s="139" t="s">
        <v>210</v>
      </c>
      <c r="E18" s="131"/>
      <c r="F18" s="140">
        <v>1964</v>
      </c>
      <c r="G18" s="135">
        <v>83473</v>
      </c>
      <c r="H18" s="137"/>
      <c r="I18" s="136">
        <v>81.7</v>
      </c>
      <c r="J18" s="131"/>
      <c r="K18" s="131"/>
      <c r="L18" s="132" t="str">
        <f t="shared" ref="L18" si="6">B18</f>
        <v>1.8</v>
      </c>
      <c r="M18" s="134"/>
      <c r="N18" s="131"/>
      <c r="O18" s="64"/>
      <c r="P18" s="65" t="s">
        <v>27</v>
      </c>
      <c r="Q18" s="65" t="s">
        <v>28</v>
      </c>
      <c r="R18" s="65" t="s">
        <v>28</v>
      </c>
      <c r="S18" s="65" t="s">
        <v>29</v>
      </c>
      <c r="T18" s="131"/>
      <c r="U18" s="131"/>
      <c r="V18" s="143">
        <v>83473</v>
      </c>
    </row>
    <row r="19" spans="1:22" x14ac:dyDescent="0.25">
      <c r="A19" s="125"/>
      <c r="B19" s="138"/>
      <c r="C19" s="139"/>
      <c r="D19" s="139"/>
      <c r="E19" s="131"/>
      <c r="F19" s="140"/>
      <c r="G19" s="135"/>
      <c r="H19" s="131"/>
      <c r="I19" s="136"/>
      <c r="J19" s="131"/>
      <c r="K19" s="131"/>
      <c r="L19" s="133"/>
      <c r="M19" s="134"/>
      <c r="N19" s="131"/>
      <c r="O19" s="4" t="s">
        <v>30</v>
      </c>
      <c r="P19" s="34" t="s">
        <v>31</v>
      </c>
      <c r="Q19" s="34" t="s">
        <v>31</v>
      </c>
      <c r="R19" s="34" t="s">
        <v>31</v>
      </c>
      <c r="S19" s="34" t="s">
        <v>31</v>
      </c>
      <c r="T19" s="2" t="s">
        <v>57</v>
      </c>
      <c r="U19" s="66"/>
      <c r="V19" s="143"/>
    </row>
    <row r="20" spans="1:22" ht="15" customHeight="1" x14ac:dyDescent="0.25">
      <c r="A20" s="125"/>
      <c r="B20" s="138" t="s">
        <v>44</v>
      </c>
      <c r="C20" s="139" t="s">
        <v>226</v>
      </c>
      <c r="D20" s="139" t="s">
        <v>211</v>
      </c>
      <c r="E20" s="131"/>
      <c r="F20" s="140">
        <v>1994</v>
      </c>
      <c r="G20" s="135">
        <v>250550</v>
      </c>
      <c r="H20" s="137"/>
      <c r="I20" s="136">
        <v>32.5</v>
      </c>
      <c r="J20" s="131"/>
      <c r="K20" s="131"/>
      <c r="L20" s="132" t="str">
        <f t="shared" ref="L20" si="7">B20</f>
        <v>1.9</v>
      </c>
      <c r="M20" s="134" t="s">
        <v>195</v>
      </c>
      <c r="N20" s="131"/>
      <c r="O20" s="64"/>
      <c r="P20" s="65" t="s">
        <v>27</v>
      </c>
      <c r="Q20" s="65" t="s">
        <v>28</v>
      </c>
      <c r="R20" s="65" t="s">
        <v>28</v>
      </c>
      <c r="S20" s="65" t="s">
        <v>29</v>
      </c>
      <c r="T20" s="131"/>
      <c r="U20" s="131"/>
      <c r="V20" s="143">
        <v>250550</v>
      </c>
    </row>
    <row r="21" spans="1:22" ht="15" customHeight="1" x14ac:dyDescent="0.25">
      <c r="A21" s="125"/>
      <c r="B21" s="138"/>
      <c r="C21" s="139"/>
      <c r="D21" s="139"/>
      <c r="E21" s="131"/>
      <c r="F21" s="140"/>
      <c r="G21" s="135"/>
      <c r="H21" s="131"/>
      <c r="I21" s="136"/>
      <c r="J21" s="131"/>
      <c r="K21" s="131"/>
      <c r="L21" s="133"/>
      <c r="M21" s="134"/>
      <c r="N21" s="131"/>
      <c r="O21" s="4" t="s">
        <v>30</v>
      </c>
      <c r="P21" s="34" t="s">
        <v>31</v>
      </c>
      <c r="Q21" s="34" t="s">
        <v>31</v>
      </c>
      <c r="R21" s="34" t="s">
        <v>31</v>
      </c>
      <c r="S21" s="34" t="s">
        <v>31</v>
      </c>
      <c r="T21" s="2" t="s">
        <v>57</v>
      </c>
      <c r="U21" s="66"/>
      <c r="V21" s="143"/>
    </row>
    <row r="22" spans="1:22" ht="15" customHeight="1" x14ac:dyDescent="0.25">
      <c r="A22" s="125"/>
      <c r="B22" s="138" t="s">
        <v>45</v>
      </c>
      <c r="C22" s="139" t="s">
        <v>227</v>
      </c>
      <c r="D22" s="139" t="s">
        <v>211</v>
      </c>
      <c r="E22" s="131"/>
      <c r="F22" s="140">
        <v>1995</v>
      </c>
      <c r="G22" s="135">
        <v>28994.81</v>
      </c>
      <c r="H22" s="137"/>
      <c r="I22" s="136">
        <v>9.6999999999999993</v>
      </c>
      <c r="J22" s="131"/>
      <c r="K22" s="131"/>
      <c r="L22" s="132" t="str">
        <f t="shared" ref="L22" si="8">B22</f>
        <v>1.10</v>
      </c>
      <c r="M22" s="134"/>
      <c r="N22" s="131"/>
      <c r="O22" s="64"/>
      <c r="P22" s="65" t="s">
        <v>27</v>
      </c>
      <c r="Q22" s="65" t="s">
        <v>194</v>
      </c>
      <c r="R22" s="65" t="s">
        <v>28</v>
      </c>
      <c r="S22" s="65" t="s">
        <v>29</v>
      </c>
      <c r="T22" s="131"/>
      <c r="U22" s="131"/>
      <c r="V22" s="143">
        <v>28994.81</v>
      </c>
    </row>
    <row r="23" spans="1:22" ht="15" customHeight="1" x14ac:dyDescent="0.25">
      <c r="A23" s="125"/>
      <c r="B23" s="138"/>
      <c r="C23" s="139"/>
      <c r="D23" s="139"/>
      <c r="E23" s="131"/>
      <c r="F23" s="140"/>
      <c r="G23" s="135"/>
      <c r="H23" s="131"/>
      <c r="I23" s="136"/>
      <c r="J23" s="131"/>
      <c r="K23" s="131"/>
      <c r="L23" s="133"/>
      <c r="M23" s="134"/>
      <c r="N23" s="131"/>
      <c r="O23" s="4" t="s">
        <v>30</v>
      </c>
      <c r="P23" s="34" t="s">
        <v>31</v>
      </c>
      <c r="Q23" s="34" t="s">
        <v>31</v>
      </c>
      <c r="R23" s="34" t="s">
        <v>31</v>
      </c>
      <c r="S23" s="34" t="s">
        <v>31</v>
      </c>
      <c r="T23" s="2" t="s">
        <v>57</v>
      </c>
      <c r="U23" s="66"/>
      <c r="V23" s="143"/>
    </row>
    <row r="24" spans="1:22" x14ac:dyDescent="0.25">
      <c r="A24" s="125"/>
      <c r="B24" s="138" t="s">
        <v>46</v>
      </c>
      <c r="C24" s="139" t="s">
        <v>228</v>
      </c>
      <c r="D24" s="139" t="s">
        <v>212</v>
      </c>
      <c r="E24" s="131"/>
      <c r="F24" s="140">
        <v>1967</v>
      </c>
      <c r="G24" s="135">
        <v>35236.42</v>
      </c>
      <c r="H24" s="137"/>
      <c r="I24" s="136">
        <v>96.06</v>
      </c>
      <c r="J24" s="131" t="s">
        <v>312</v>
      </c>
      <c r="K24" s="131"/>
      <c r="L24" s="132" t="str">
        <f t="shared" ref="L24" si="9">B24</f>
        <v>1.11</v>
      </c>
      <c r="M24" s="134"/>
      <c r="N24" s="131"/>
      <c r="O24" s="64"/>
      <c r="P24" s="65" t="s">
        <v>202</v>
      </c>
      <c r="Q24" s="65" t="s">
        <v>28</v>
      </c>
      <c r="R24" s="65" t="s">
        <v>28</v>
      </c>
      <c r="S24" s="65" t="s">
        <v>203</v>
      </c>
      <c r="T24" s="131"/>
      <c r="U24" s="131"/>
      <c r="V24" s="143">
        <v>35236.42</v>
      </c>
    </row>
    <row r="25" spans="1:22" x14ac:dyDescent="0.25">
      <c r="A25" s="125"/>
      <c r="B25" s="138"/>
      <c r="C25" s="139"/>
      <c r="D25" s="139"/>
      <c r="E25" s="131"/>
      <c r="F25" s="140"/>
      <c r="G25" s="135"/>
      <c r="H25" s="131"/>
      <c r="I25" s="136"/>
      <c r="J25" s="131"/>
      <c r="K25" s="131"/>
      <c r="L25" s="133"/>
      <c r="M25" s="134"/>
      <c r="N25" s="131"/>
      <c r="O25" s="4" t="s">
        <v>30</v>
      </c>
      <c r="P25" s="34" t="s">
        <v>31</v>
      </c>
      <c r="Q25" s="34" t="s">
        <v>31</v>
      </c>
      <c r="R25" s="34" t="s">
        <v>31</v>
      </c>
      <c r="S25" s="34" t="s">
        <v>31</v>
      </c>
      <c r="T25" s="2" t="s">
        <v>57</v>
      </c>
      <c r="U25" s="66"/>
      <c r="V25" s="143"/>
    </row>
    <row r="26" spans="1:22" x14ac:dyDescent="0.25">
      <c r="A26" s="125"/>
      <c r="B26" s="138" t="s">
        <v>47</v>
      </c>
      <c r="C26" s="139" t="s">
        <v>228</v>
      </c>
      <c r="D26" s="139" t="s">
        <v>213</v>
      </c>
      <c r="E26" s="131"/>
      <c r="F26" s="140">
        <v>1972</v>
      </c>
      <c r="G26" s="135">
        <v>7597</v>
      </c>
      <c r="H26" s="137"/>
      <c r="I26" s="136">
        <v>113.14</v>
      </c>
      <c r="J26" s="131" t="s">
        <v>312</v>
      </c>
      <c r="K26" s="131"/>
      <c r="L26" s="132" t="str">
        <f t="shared" ref="L26" si="10">B26</f>
        <v>1.12</v>
      </c>
      <c r="M26" s="134"/>
      <c r="N26" s="131"/>
      <c r="O26" s="64"/>
      <c r="P26" s="65" t="s">
        <v>27</v>
      </c>
      <c r="Q26" s="65" t="s">
        <v>194</v>
      </c>
      <c r="R26" s="65" t="s">
        <v>32</v>
      </c>
      <c r="S26" s="65" t="s">
        <v>144</v>
      </c>
      <c r="T26" s="131"/>
      <c r="U26" s="131"/>
      <c r="V26" s="143">
        <v>7597</v>
      </c>
    </row>
    <row r="27" spans="1:22" x14ac:dyDescent="0.25">
      <c r="A27" s="125"/>
      <c r="B27" s="138"/>
      <c r="C27" s="139"/>
      <c r="D27" s="139"/>
      <c r="E27" s="131"/>
      <c r="F27" s="140"/>
      <c r="G27" s="135"/>
      <c r="H27" s="131"/>
      <c r="I27" s="136"/>
      <c r="J27" s="131"/>
      <c r="K27" s="131"/>
      <c r="L27" s="133"/>
      <c r="M27" s="134"/>
      <c r="N27" s="131"/>
      <c r="O27" s="4" t="s">
        <v>30</v>
      </c>
      <c r="P27" s="34" t="s">
        <v>31</v>
      </c>
      <c r="Q27" s="34" t="s">
        <v>31</v>
      </c>
      <c r="R27" s="34" t="s">
        <v>31</v>
      </c>
      <c r="S27" s="34" t="s">
        <v>31</v>
      </c>
      <c r="T27" s="2" t="s">
        <v>57</v>
      </c>
      <c r="U27" s="66"/>
      <c r="V27" s="143"/>
    </row>
    <row r="28" spans="1:22" x14ac:dyDescent="0.25">
      <c r="A28" s="125"/>
      <c r="B28" s="138" t="s">
        <v>48</v>
      </c>
      <c r="C28" s="139" t="s">
        <v>229</v>
      </c>
      <c r="D28" s="139" t="s">
        <v>213</v>
      </c>
      <c r="E28" s="131"/>
      <c r="F28" s="140">
        <v>1986</v>
      </c>
      <c r="G28" s="135">
        <v>893429.88</v>
      </c>
      <c r="H28" s="137"/>
      <c r="I28" s="136">
        <v>638.29999999999995</v>
      </c>
      <c r="J28" s="131" t="s">
        <v>312</v>
      </c>
      <c r="K28" s="131"/>
      <c r="L28" s="132" t="str">
        <f t="shared" ref="L28" si="11">B28</f>
        <v>1.13</v>
      </c>
      <c r="M28" s="134"/>
      <c r="N28" s="131"/>
      <c r="O28" s="64"/>
      <c r="P28" s="65" t="s">
        <v>27</v>
      </c>
      <c r="Q28" s="65" t="s">
        <v>28</v>
      </c>
      <c r="R28" s="65" t="s">
        <v>28</v>
      </c>
      <c r="S28" s="65" t="s">
        <v>29</v>
      </c>
      <c r="T28" s="131"/>
      <c r="U28" s="131"/>
      <c r="V28" s="143">
        <v>893429.88</v>
      </c>
    </row>
    <row r="29" spans="1:22" x14ac:dyDescent="0.25">
      <c r="A29" s="125"/>
      <c r="B29" s="138"/>
      <c r="C29" s="139"/>
      <c r="D29" s="139"/>
      <c r="E29" s="131"/>
      <c r="F29" s="140"/>
      <c r="G29" s="135"/>
      <c r="H29" s="131"/>
      <c r="I29" s="136"/>
      <c r="J29" s="131"/>
      <c r="K29" s="131"/>
      <c r="L29" s="133"/>
      <c r="M29" s="134"/>
      <c r="N29" s="131"/>
      <c r="O29" s="4" t="s">
        <v>30</v>
      </c>
      <c r="P29" s="34" t="s">
        <v>31</v>
      </c>
      <c r="Q29" s="34" t="s">
        <v>31</v>
      </c>
      <c r="R29" s="34" t="s">
        <v>31</v>
      </c>
      <c r="S29" s="34" t="s">
        <v>31</v>
      </c>
      <c r="T29" s="2" t="s">
        <v>57</v>
      </c>
      <c r="U29" s="66"/>
      <c r="V29" s="143"/>
    </row>
    <row r="30" spans="1:22" ht="15" customHeight="1" x14ac:dyDescent="0.25">
      <c r="A30" s="125"/>
      <c r="B30" s="138" t="s">
        <v>49</v>
      </c>
      <c r="C30" s="139" t="s">
        <v>230</v>
      </c>
      <c r="D30" s="139" t="s">
        <v>213</v>
      </c>
      <c r="E30" s="131"/>
      <c r="F30" s="140">
        <v>1963</v>
      </c>
      <c r="G30" s="135">
        <v>43612</v>
      </c>
      <c r="H30" s="137"/>
      <c r="I30" s="136"/>
      <c r="J30" s="131" t="s">
        <v>312</v>
      </c>
      <c r="K30" s="131"/>
      <c r="L30" s="132" t="str">
        <f t="shared" ref="L30" si="12">B30</f>
        <v>1.14</v>
      </c>
      <c r="M30" s="134"/>
      <c r="N30" s="131"/>
      <c r="O30" s="64"/>
      <c r="P30" s="65" t="s">
        <v>27</v>
      </c>
      <c r="Q30" s="65" t="s">
        <v>28</v>
      </c>
      <c r="R30" s="65" t="s">
        <v>32</v>
      </c>
      <c r="S30" s="65" t="s">
        <v>204</v>
      </c>
      <c r="T30" s="131"/>
      <c r="U30" s="131"/>
      <c r="V30" s="143">
        <v>43612</v>
      </c>
    </row>
    <row r="31" spans="1:22" ht="15" customHeight="1" x14ac:dyDescent="0.25">
      <c r="A31" s="125"/>
      <c r="B31" s="138"/>
      <c r="C31" s="139"/>
      <c r="D31" s="139"/>
      <c r="E31" s="131"/>
      <c r="F31" s="140"/>
      <c r="G31" s="135"/>
      <c r="H31" s="131"/>
      <c r="I31" s="136"/>
      <c r="J31" s="131"/>
      <c r="K31" s="131"/>
      <c r="L31" s="133"/>
      <c r="M31" s="134"/>
      <c r="N31" s="131"/>
      <c r="O31" s="4" t="s">
        <v>30</v>
      </c>
      <c r="P31" s="34" t="s">
        <v>31</v>
      </c>
      <c r="Q31" s="34" t="s">
        <v>31</v>
      </c>
      <c r="R31" s="34" t="s">
        <v>31</v>
      </c>
      <c r="S31" s="34" t="s">
        <v>31</v>
      </c>
      <c r="T31" s="2" t="s">
        <v>57</v>
      </c>
      <c r="U31" s="66"/>
      <c r="V31" s="143"/>
    </row>
    <row r="32" spans="1:22" ht="15" customHeight="1" x14ac:dyDescent="0.25">
      <c r="A32" s="125"/>
      <c r="B32" s="138" t="s">
        <v>50</v>
      </c>
      <c r="C32" s="139" t="s">
        <v>231</v>
      </c>
      <c r="D32" s="139" t="s">
        <v>213</v>
      </c>
      <c r="E32" s="131"/>
      <c r="F32" s="140">
        <v>1986</v>
      </c>
      <c r="G32" s="135">
        <v>1963</v>
      </c>
      <c r="H32" s="137"/>
      <c r="I32" s="136">
        <v>69.52</v>
      </c>
      <c r="J32" s="131"/>
      <c r="K32" s="131"/>
      <c r="L32" s="132" t="str">
        <f t="shared" ref="L32" si="13">B32</f>
        <v>1.15</v>
      </c>
      <c r="M32" s="134"/>
      <c r="N32" s="131"/>
      <c r="O32" s="64"/>
      <c r="P32" s="65" t="s">
        <v>27</v>
      </c>
      <c r="Q32" s="65" t="s">
        <v>194</v>
      </c>
      <c r="R32" s="65" t="s">
        <v>28</v>
      </c>
      <c r="S32" s="65" t="s">
        <v>29</v>
      </c>
      <c r="T32" s="131"/>
      <c r="U32" s="131"/>
      <c r="V32" s="143">
        <v>1963</v>
      </c>
    </row>
    <row r="33" spans="1:22" ht="15" customHeight="1" x14ac:dyDescent="0.25">
      <c r="A33" s="125"/>
      <c r="B33" s="138"/>
      <c r="C33" s="139"/>
      <c r="D33" s="139"/>
      <c r="E33" s="131"/>
      <c r="F33" s="140"/>
      <c r="G33" s="135"/>
      <c r="H33" s="131"/>
      <c r="I33" s="136"/>
      <c r="J33" s="131"/>
      <c r="K33" s="131"/>
      <c r="L33" s="133"/>
      <c r="M33" s="134"/>
      <c r="N33" s="131"/>
      <c r="O33" s="4" t="s">
        <v>30</v>
      </c>
      <c r="P33" s="34" t="s">
        <v>31</v>
      </c>
      <c r="Q33" s="34" t="s">
        <v>31</v>
      </c>
      <c r="R33" s="34" t="s">
        <v>31</v>
      </c>
      <c r="S33" s="34" t="s">
        <v>31</v>
      </c>
      <c r="T33" s="2" t="s">
        <v>57</v>
      </c>
      <c r="U33" s="66"/>
      <c r="V33" s="143"/>
    </row>
    <row r="34" spans="1:22" x14ac:dyDescent="0.25">
      <c r="A34" s="125"/>
      <c r="B34" s="138" t="s">
        <v>51</v>
      </c>
      <c r="C34" s="139" t="s">
        <v>232</v>
      </c>
      <c r="D34" s="139" t="s">
        <v>213</v>
      </c>
      <c r="E34" s="131"/>
      <c r="F34" s="140">
        <v>1983</v>
      </c>
      <c r="G34" s="135">
        <v>3276</v>
      </c>
      <c r="H34" s="137"/>
      <c r="I34" s="136">
        <v>234.02</v>
      </c>
      <c r="J34" s="131"/>
      <c r="K34" s="131"/>
      <c r="L34" s="132" t="str">
        <f t="shared" ref="L34" si="14">B34</f>
        <v>1.16</v>
      </c>
      <c r="M34" s="134"/>
      <c r="N34" s="131"/>
      <c r="O34" s="64"/>
      <c r="P34" s="65" t="s">
        <v>27</v>
      </c>
      <c r="Q34" s="65" t="s">
        <v>28</v>
      </c>
      <c r="R34" s="65" t="s">
        <v>34</v>
      </c>
      <c r="S34" s="65" t="s">
        <v>144</v>
      </c>
      <c r="T34" s="131"/>
      <c r="U34" s="131"/>
      <c r="V34" s="143">
        <v>3276</v>
      </c>
    </row>
    <row r="35" spans="1:22" x14ac:dyDescent="0.25">
      <c r="A35" s="125"/>
      <c r="B35" s="138"/>
      <c r="C35" s="139"/>
      <c r="D35" s="139"/>
      <c r="E35" s="131"/>
      <c r="F35" s="140"/>
      <c r="G35" s="135"/>
      <c r="H35" s="131"/>
      <c r="I35" s="136"/>
      <c r="J35" s="131"/>
      <c r="K35" s="131"/>
      <c r="L35" s="133"/>
      <c r="M35" s="134"/>
      <c r="N35" s="131"/>
      <c r="O35" s="4" t="s">
        <v>30</v>
      </c>
      <c r="P35" s="34" t="s">
        <v>31</v>
      </c>
      <c r="Q35" s="34" t="s">
        <v>31</v>
      </c>
      <c r="R35" s="34" t="s">
        <v>31</v>
      </c>
      <c r="S35" s="34" t="s">
        <v>31</v>
      </c>
      <c r="T35" s="2" t="s">
        <v>57</v>
      </c>
      <c r="U35" s="66"/>
      <c r="V35" s="143"/>
    </row>
    <row r="36" spans="1:22" ht="15" customHeight="1" x14ac:dyDescent="0.25">
      <c r="A36" s="125"/>
      <c r="B36" s="138" t="s">
        <v>52</v>
      </c>
      <c r="C36" s="139" t="s">
        <v>233</v>
      </c>
      <c r="D36" s="139" t="s">
        <v>214</v>
      </c>
      <c r="E36" s="131"/>
      <c r="F36" s="140">
        <v>1967</v>
      </c>
      <c r="G36" s="135">
        <v>26879</v>
      </c>
      <c r="H36" s="137"/>
      <c r="I36" s="136">
        <v>117.74</v>
      </c>
      <c r="J36" s="131" t="s">
        <v>312</v>
      </c>
      <c r="K36" s="131"/>
      <c r="L36" s="132" t="str">
        <f t="shared" ref="L36" si="15">B36</f>
        <v>1.17</v>
      </c>
      <c r="M36" s="134"/>
      <c r="N36" s="131"/>
      <c r="O36" s="64"/>
      <c r="P36" s="65" t="s">
        <v>27</v>
      </c>
      <c r="Q36" s="65" t="s">
        <v>194</v>
      </c>
      <c r="R36" s="65" t="s">
        <v>28</v>
      </c>
      <c r="S36" s="65" t="s">
        <v>29</v>
      </c>
      <c r="T36" s="131"/>
      <c r="U36" s="131"/>
      <c r="V36" s="143">
        <v>26879</v>
      </c>
    </row>
    <row r="37" spans="1:22" ht="15" customHeight="1" x14ac:dyDescent="0.25">
      <c r="A37" s="125"/>
      <c r="B37" s="138"/>
      <c r="C37" s="139"/>
      <c r="D37" s="139"/>
      <c r="E37" s="131"/>
      <c r="F37" s="140"/>
      <c r="G37" s="135"/>
      <c r="H37" s="131"/>
      <c r="I37" s="136"/>
      <c r="J37" s="131"/>
      <c r="K37" s="131"/>
      <c r="L37" s="133"/>
      <c r="M37" s="134"/>
      <c r="N37" s="131"/>
      <c r="O37" s="4" t="s">
        <v>30</v>
      </c>
      <c r="P37" s="34" t="s">
        <v>31</v>
      </c>
      <c r="Q37" s="34" t="s">
        <v>31</v>
      </c>
      <c r="R37" s="34" t="s">
        <v>31</v>
      </c>
      <c r="S37" s="34" t="s">
        <v>31</v>
      </c>
      <c r="T37" s="2" t="s">
        <v>57</v>
      </c>
      <c r="U37" s="66"/>
      <c r="V37" s="143"/>
    </row>
    <row r="38" spans="1:22" ht="15" customHeight="1" x14ac:dyDescent="0.25">
      <c r="A38" s="125"/>
      <c r="B38" s="138" t="s">
        <v>53</v>
      </c>
      <c r="C38" s="139" t="s">
        <v>230</v>
      </c>
      <c r="D38" s="139" t="s">
        <v>211</v>
      </c>
      <c r="E38" s="131"/>
      <c r="F38" s="140">
        <v>1976</v>
      </c>
      <c r="G38" s="135">
        <v>81488.53</v>
      </c>
      <c r="H38" s="137"/>
      <c r="I38" s="136">
        <v>201.15</v>
      </c>
      <c r="J38" s="131" t="s">
        <v>312</v>
      </c>
      <c r="K38" s="131"/>
      <c r="L38" s="132" t="str">
        <f t="shared" ref="L38" si="16">B38</f>
        <v>1.18</v>
      </c>
      <c r="M38" s="134"/>
      <c r="N38" s="131"/>
      <c r="O38" s="64"/>
      <c r="P38" s="65" t="s">
        <v>27</v>
      </c>
      <c r="Q38" s="65" t="s">
        <v>28</v>
      </c>
      <c r="R38" s="65" t="s">
        <v>28</v>
      </c>
      <c r="S38" s="65" t="s">
        <v>29</v>
      </c>
      <c r="T38" s="131"/>
      <c r="U38" s="131"/>
      <c r="V38" s="143">
        <v>81488.53</v>
      </c>
    </row>
    <row r="39" spans="1:22" ht="15" customHeight="1" x14ac:dyDescent="0.25">
      <c r="A39" s="125"/>
      <c r="B39" s="138"/>
      <c r="C39" s="139"/>
      <c r="D39" s="139"/>
      <c r="E39" s="131"/>
      <c r="F39" s="140"/>
      <c r="G39" s="135"/>
      <c r="H39" s="131"/>
      <c r="I39" s="136"/>
      <c r="J39" s="131"/>
      <c r="K39" s="131"/>
      <c r="L39" s="133"/>
      <c r="M39" s="134"/>
      <c r="N39" s="131"/>
      <c r="O39" s="4" t="s">
        <v>30</v>
      </c>
      <c r="P39" s="34" t="s">
        <v>31</v>
      </c>
      <c r="Q39" s="34" t="s">
        <v>31</v>
      </c>
      <c r="R39" s="34" t="s">
        <v>31</v>
      </c>
      <c r="S39" s="34" t="s">
        <v>31</v>
      </c>
      <c r="T39" s="2" t="s">
        <v>57</v>
      </c>
      <c r="U39" s="66"/>
      <c r="V39" s="143"/>
    </row>
    <row r="40" spans="1:22" x14ac:dyDescent="0.25">
      <c r="A40" s="125"/>
      <c r="B40" s="138" t="s">
        <v>54</v>
      </c>
      <c r="C40" s="139" t="s">
        <v>234</v>
      </c>
      <c r="D40" s="139" t="s">
        <v>211</v>
      </c>
      <c r="E40" s="131"/>
      <c r="F40" s="140">
        <v>1935</v>
      </c>
      <c r="G40" s="135">
        <v>28832.06</v>
      </c>
      <c r="H40" s="137"/>
      <c r="I40" s="136"/>
      <c r="J40" s="131" t="s">
        <v>312</v>
      </c>
      <c r="K40" s="131"/>
      <c r="L40" s="132" t="str">
        <f t="shared" ref="L40" si="17">B40</f>
        <v>1.19</v>
      </c>
      <c r="M40" s="134"/>
      <c r="N40" s="131"/>
      <c r="O40" s="64"/>
      <c r="P40" s="65" t="s">
        <v>32</v>
      </c>
      <c r="Q40" s="65" t="s">
        <v>32</v>
      </c>
      <c r="R40" s="65" t="s">
        <v>32</v>
      </c>
      <c r="S40" s="65" t="s">
        <v>144</v>
      </c>
      <c r="T40" s="131"/>
      <c r="U40" s="131"/>
      <c r="V40" s="143">
        <v>28832.06</v>
      </c>
    </row>
    <row r="41" spans="1:22" x14ac:dyDescent="0.25">
      <c r="A41" s="125"/>
      <c r="B41" s="138"/>
      <c r="C41" s="139"/>
      <c r="D41" s="139"/>
      <c r="E41" s="131"/>
      <c r="F41" s="140"/>
      <c r="G41" s="135"/>
      <c r="H41" s="131"/>
      <c r="I41" s="136"/>
      <c r="J41" s="131"/>
      <c r="K41" s="131"/>
      <c r="L41" s="133"/>
      <c r="M41" s="134"/>
      <c r="N41" s="131"/>
      <c r="O41" s="4" t="s">
        <v>30</v>
      </c>
      <c r="P41" s="34" t="s">
        <v>31</v>
      </c>
      <c r="Q41" s="34" t="s">
        <v>31</v>
      </c>
      <c r="R41" s="34" t="s">
        <v>31</v>
      </c>
      <c r="S41" s="34" t="s">
        <v>31</v>
      </c>
      <c r="T41" s="2" t="s">
        <v>57</v>
      </c>
      <c r="U41" s="66"/>
      <c r="V41" s="143"/>
    </row>
    <row r="42" spans="1:22" ht="15" customHeight="1" x14ac:dyDescent="0.25">
      <c r="A42" s="125"/>
      <c r="B42" s="138" t="s">
        <v>55</v>
      </c>
      <c r="C42" s="139" t="s">
        <v>236</v>
      </c>
      <c r="D42" s="139" t="s">
        <v>216</v>
      </c>
      <c r="E42" s="131"/>
      <c r="F42" s="140" t="s">
        <v>194</v>
      </c>
      <c r="G42" s="135">
        <v>717301.32</v>
      </c>
      <c r="H42" s="137"/>
      <c r="I42" s="136">
        <v>403.31</v>
      </c>
      <c r="J42" s="131" t="s">
        <v>312</v>
      </c>
      <c r="K42" s="131"/>
      <c r="L42" s="132" t="str">
        <f t="shared" ref="L42" si="18">B42</f>
        <v>1.20</v>
      </c>
      <c r="M42" s="134"/>
      <c r="N42" s="131"/>
      <c r="O42" s="64"/>
      <c r="P42" s="65" t="s">
        <v>194</v>
      </c>
      <c r="Q42" s="65" t="s">
        <v>194</v>
      </c>
      <c r="R42" s="65" t="s">
        <v>194</v>
      </c>
      <c r="S42" s="65" t="s">
        <v>194</v>
      </c>
      <c r="T42" s="131"/>
      <c r="U42" s="131"/>
      <c r="V42" s="143">
        <v>717301.32</v>
      </c>
    </row>
    <row r="43" spans="1:22" ht="15" customHeight="1" x14ac:dyDescent="0.25">
      <c r="A43" s="125"/>
      <c r="B43" s="138"/>
      <c r="C43" s="139"/>
      <c r="D43" s="139"/>
      <c r="E43" s="131"/>
      <c r="F43" s="140"/>
      <c r="G43" s="135"/>
      <c r="H43" s="131"/>
      <c r="I43" s="136"/>
      <c r="J43" s="131"/>
      <c r="K43" s="131"/>
      <c r="L43" s="133"/>
      <c r="M43" s="134"/>
      <c r="N43" s="131"/>
      <c r="O43" s="4" t="s">
        <v>30</v>
      </c>
      <c r="P43" s="34" t="s">
        <v>31</v>
      </c>
      <c r="Q43" s="34" t="s">
        <v>31</v>
      </c>
      <c r="R43" s="34" t="s">
        <v>31</v>
      </c>
      <c r="S43" s="34" t="s">
        <v>31</v>
      </c>
      <c r="T43" s="2" t="s">
        <v>57</v>
      </c>
      <c r="U43" s="66"/>
      <c r="V43" s="143"/>
    </row>
    <row r="44" spans="1:22" ht="15" customHeight="1" x14ac:dyDescent="0.25">
      <c r="A44" s="125"/>
      <c r="B44" s="138" t="s">
        <v>56</v>
      </c>
      <c r="C44" s="139" t="s">
        <v>189</v>
      </c>
      <c r="D44" s="139" t="s">
        <v>212</v>
      </c>
      <c r="E44" s="131"/>
      <c r="F44" s="140" t="s">
        <v>194</v>
      </c>
      <c r="G44" s="135">
        <v>47901</v>
      </c>
      <c r="H44" s="137"/>
      <c r="I44" s="136">
        <v>96.06</v>
      </c>
      <c r="J44" s="131" t="s">
        <v>312</v>
      </c>
      <c r="K44" s="131"/>
      <c r="L44" s="132" t="str">
        <f t="shared" ref="L44" si="19">B44</f>
        <v>1.21</v>
      </c>
      <c r="M44" s="134"/>
      <c r="N44" s="131"/>
      <c r="O44" s="64"/>
      <c r="P44" s="65" t="s">
        <v>194</v>
      </c>
      <c r="Q44" s="65" t="s">
        <v>194</v>
      </c>
      <c r="R44" s="65" t="s">
        <v>194</v>
      </c>
      <c r="S44" s="65" t="s">
        <v>194</v>
      </c>
      <c r="T44" s="131"/>
      <c r="U44" s="131"/>
      <c r="V44" s="143">
        <v>47901</v>
      </c>
    </row>
    <row r="45" spans="1:22" ht="15" customHeight="1" x14ac:dyDescent="0.25">
      <c r="A45" s="125"/>
      <c r="B45" s="138"/>
      <c r="C45" s="139"/>
      <c r="D45" s="139"/>
      <c r="E45" s="131"/>
      <c r="F45" s="140"/>
      <c r="G45" s="135"/>
      <c r="H45" s="131"/>
      <c r="I45" s="136"/>
      <c r="J45" s="131"/>
      <c r="K45" s="131"/>
      <c r="L45" s="133"/>
      <c r="M45" s="134"/>
      <c r="N45" s="131"/>
      <c r="O45" s="4" t="s">
        <v>30</v>
      </c>
      <c r="P45" s="34" t="s">
        <v>31</v>
      </c>
      <c r="Q45" s="34" t="s">
        <v>31</v>
      </c>
      <c r="R45" s="34" t="s">
        <v>31</v>
      </c>
      <c r="S45" s="34" t="s">
        <v>31</v>
      </c>
      <c r="T45" s="2" t="s">
        <v>57</v>
      </c>
      <c r="U45" s="66"/>
      <c r="V45" s="143"/>
    </row>
    <row r="48" spans="1:22" x14ac:dyDescent="0.25">
      <c r="V48" s="89"/>
    </row>
  </sheetData>
  <mergeCells count="334">
    <mergeCell ref="A1:V1"/>
    <mergeCell ref="C6:C7"/>
    <mergeCell ref="A4:A45"/>
    <mergeCell ref="I4:I5"/>
    <mergeCell ref="L4:L5"/>
    <mergeCell ref="M4:M5"/>
    <mergeCell ref="N4:N5"/>
    <mergeCell ref="B6:B7"/>
    <mergeCell ref="D6:D7"/>
    <mergeCell ref="E6:E7"/>
    <mergeCell ref="F6:F7"/>
    <mergeCell ref="G6:G7"/>
    <mergeCell ref="H6:H7"/>
    <mergeCell ref="I6:I7"/>
    <mergeCell ref="L6:L7"/>
    <mergeCell ref="M6:M7"/>
    <mergeCell ref="N6:N7"/>
    <mergeCell ref="V22:V23"/>
    <mergeCell ref="V2:V3"/>
    <mergeCell ref="V24:V25"/>
    <mergeCell ref="V12:V13"/>
    <mergeCell ref="V14:V15"/>
    <mergeCell ref="V36:V37"/>
    <mergeCell ref="V38:V39"/>
    <mergeCell ref="H12:H13"/>
    <mergeCell ref="H10:H11"/>
    <mergeCell ref="I12:I13"/>
    <mergeCell ref="I22:I23"/>
    <mergeCell ref="H22:H23"/>
    <mergeCell ref="V34:V35"/>
    <mergeCell ref="V18:V19"/>
    <mergeCell ref="V20:V21"/>
    <mergeCell ref="V44:V45"/>
    <mergeCell ref="V28:V29"/>
    <mergeCell ref="V30:V31"/>
    <mergeCell ref="V32:V33"/>
    <mergeCell ref="V40:V41"/>
    <mergeCell ref="V42:V43"/>
    <mergeCell ref="V26:V27"/>
    <mergeCell ref="V8:V9"/>
    <mergeCell ref="V16:V17"/>
    <mergeCell ref="B4:B5"/>
    <mergeCell ref="C4:C5"/>
    <mergeCell ref="D4:D5"/>
    <mergeCell ref="E4:E5"/>
    <mergeCell ref="F4:F5"/>
    <mergeCell ref="G4:G5"/>
    <mergeCell ref="B8:B9"/>
    <mergeCell ref="C8:C9"/>
    <mergeCell ref="D8:D9"/>
    <mergeCell ref="E8:E9"/>
    <mergeCell ref="V10:V11"/>
    <mergeCell ref="B14:B15"/>
    <mergeCell ref="C14:C15"/>
    <mergeCell ref="D14:D15"/>
    <mergeCell ref="E14:E15"/>
    <mergeCell ref="F14:F15"/>
    <mergeCell ref="T4:U4"/>
    <mergeCell ref="T6:U6"/>
    <mergeCell ref="V4:V5"/>
    <mergeCell ref="V6:V7"/>
    <mergeCell ref="G10:G11"/>
    <mergeCell ref="H16:H17"/>
    <mergeCell ref="T2:U3"/>
    <mergeCell ref="G2:H3"/>
    <mergeCell ref="A2:A3"/>
    <mergeCell ref="B2:B3"/>
    <mergeCell ref="C2:C3"/>
    <mergeCell ref="D2:D3"/>
    <mergeCell ref="E2:E3"/>
    <mergeCell ref="F2:F3"/>
    <mergeCell ref="K2:K3"/>
    <mergeCell ref="L2:L3"/>
    <mergeCell ref="M2:M3"/>
    <mergeCell ref="N2:N3"/>
    <mergeCell ref="O2:O3"/>
    <mergeCell ref="J2:J3"/>
    <mergeCell ref="P2:S2"/>
    <mergeCell ref="I2:I3"/>
    <mergeCell ref="T18:U18"/>
    <mergeCell ref="T20:U20"/>
    <mergeCell ref="N18:N19"/>
    <mergeCell ref="N16:N17"/>
    <mergeCell ref="N14:N15"/>
    <mergeCell ref="N10:N11"/>
    <mergeCell ref="N8:N9"/>
    <mergeCell ref="M20:M21"/>
    <mergeCell ref="B12:B13"/>
    <mergeCell ref="C12:C13"/>
    <mergeCell ref="D12:D13"/>
    <mergeCell ref="E12:E13"/>
    <mergeCell ref="B10:B11"/>
    <mergeCell ref="C10:C11"/>
    <mergeCell ref="D10:D11"/>
    <mergeCell ref="E10:E11"/>
    <mergeCell ref="F10:F11"/>
    <mergeCell ref="F12:F13"/>
    <mergeCell ref="L8:L9"/>
    <mergeCell ref="F8:F9"/>
    <mergeCell ref="G8:G9"/>
    <mergeCell ref="J8:J9"/>
    <mergeCell ref="E20:E21"/>
    <mergeCell ref="F20:F21"/>
    <mergeCell ref="J12:J13"/>
    <mergeCell ref="G12:G13"/>
    <mergeCell ref="J10:J11"/>
    <mergeCell ref="G14:G15"/>
    <mergeCell ref="N20:N21"/>
    <mergeCell ref="K8:K9"/>
    <mergeCell ref="K4:K5"/>
    <mergeCell ref="J6:J7"/>
    <mergeCell ref="K6:K7"/>
    <mergeCell ref="J4:J5"/>
    <mergeCell ref="K16:K17"/>
    <mergeCell ref="K18:K19"/>
    <mergeCell ref="K10:K11"/>
    <mergeCell ref="H20:H21"/>
    <mergeCell ref="H18:H19"/>
    <mergeCell ref="K12:K13"/>
    <mergeCell ref="L18:L19"/>
    <mergeCell ref="L20:L21"/>
    <mergeCell ref="M16:M17"/>
    <mergeCell ref="M18:M19"/>
    <mergeCell ref="H4:H5"/>
    <mergeCell ref="I10:I11"/>
    <mergeCell ref="H8:H9"/>
    <mergeCell ref="I8:I9"/>
    <mergeCell ref="F38:F39"/>
    <mergeCell ref="I32:I33"/>
    <mergeCell ref="L24:L25"/>
    <mergeCell ref="K32:K33"/>
    <mergeCell ref="L32:L33"/>
    <mergeCell ref="F32:F33"/>
    <mergeCell ref="G32:G33"/>
    <mergeCell ref="J32:J33"/>
    <mergeCell ref="J28:J29"/>
    <mergeCell ref="K28:K29"/>
    <mergeCell ref="H24:H25"/>
    <mergeCell ref="I28:I29"/>
    <mergeCell ref="I24:I25"/>
    <mergeCell ref="K24:K25"/>
    <mergeCell ref="F36:F37"/>
    <mergeCell ref="G36:G37"/>
    <mergeCell ref="H38:H39"/>
    <mergeCell ref="H36:H37"/>
    <mergeCell ref="H34:H35"/>
    <mergeCell ref="H32:H33"/>
    <mergeCell ref="H30:H31"/>
    <mergeCell ref="H28:H29"/>
    <mergeCell ref="B28:B29"/>
    <mergeCell ref="B30:B31"/>
    <mergeCell ref="B32:B33"/>
    <mergeCell ref="L22:L23"/>
    <mergeCell ref="L14:L15"/>
    <mergeCell ref="G20:G21"/>
    <mergeCell ref="J20:J21"/>
    <mergeCell ref="B18:B19"/>
    <mergeCell ref="C18:C19"/>
    <mergeCell ref="D18:D19"/>
    <mergeCell ref="E18:E19"/>
    <mergeCell ref="F18:F19"/>
    <mergeCell ref="G18:G19"/>
    <mergeCell ref="F16:F17"/>
    <mergeCell ref="G16:G17"/>
    <mergeCell ref="L16:L17"/>
    <mergeCell ref="J14:J15"/>
    <mergeCell ref="J18:J19"/>
    <mergeCell ref="I14:I15"/>
    <mergeCell ref="I18:I19"/>
    <mergeCell ref="H14:H15"/>
    <mergeCell ref="E22:E23"/>
    <mergeCell ref="D26:D27"/>
    <mergeCell ref="E26:E27"/>
    <mergeCell ref="F26:F27"/>
    <mergeCell ref="G26:G27"/>
    <mergeCell ref="B24:B25"/>
    <mergeCell ref="E24:E25"/>
    <mergeCell ref="F24:F25"/>
    <mergeCell ref="F22:F23"/>
    <mergeCell ref="G22:G23"/>
    <mergeCell ref="C24:C25"/>
    <mergeCell ref="D38:D39"/>
    <mergeCell ref="K30:K31"/>
    <mergeCell ref="J16:J17"/>
    <mergeCell ref="G34:G35"/>
    <mergeCell ref="K26:K27"/>
    <mergeCell ref="B16:B17"/>
    <mergeCell ref="C16:C17"/>
    <mergeCell ref="D16:D17"/>
    <mergeCell ref="E16:E17"/>
    <mergeCell ref="E32:E33"/>
    <mergeCell ref="B22:B23"/>
    <mergeCell ref="K36:K37"/>
    <mergeCell ref="B20:B21"/>
    <mergeCell ref="C20:C21"/>
    <mergeCell ref="D20:D21"/>
    <mergeCell ref="C22:C23"/>
    <mergeCell ref="D22:D23"/>
    <mergeCell ref="G24:G25"/>
    <mergeCell ref="J22:J23"/>
    <mergeCell ref="J24:J25"/>
    <mergeCell ref="J26:J27"/>
    <mergeCell ref="E38:E39"/>
    <mergeCell ref="B26:B27"/>
    <mergeCell ref="C26:C27"/>
    <mergeCell ref="C34:C35"/>
    <mergeCell ref="D34:D35"/>
    <mergeCell ref="E34:E35"/>
    <mergeCell ref="F34:F35"/>
    <mergeCell ref="C30:C31"/>
    <mergeCell ref="D30:D31"/>
    <mergeCell ref="E30:E31"/>
    <mergeCell ref="F30:F31"/>
    <mergeCell ref="G30:G31"/>
    <mergeCell ref="D32:D33"/>
    <mergeCell ref="E36:E37"/>
    <mergeCell ref="D24:D25"/>
    <mergeCell ref="C28:C29"/>
    <mergeCell ref="D28:D29"/>
    <mergeCell ref="E28:E29"/>
    <mergeCell ref="F28:F29"/>
    <mergeCell ref="G28:G29"/>
    <mergeCell ref="C32:C33"/>
    <mergeCell ref="T22:U22"/>
    <mergeCell ref="T24:U24"/>
    <mergeCell ref="T26:U26"/>
    <mergeCell ref="M28:M29"/>
    <mergeCell ref="N28:N29"/>
    <mergeCell ref="T28:U28"/>
    <mergeCell ref="N26:N27"/>
    <mergeCell ref="N24:N25"/>
    <mergeCell ref="N22:N23"/>
    <mergeCell ref="M22:M23"/>
    <mergeCell ref="M24:M25"/>
    <mergeCell ref="M26:M27"/>
    <mergeCell ref="T34:U34"/>
    <mergeCell ref="N36:N37"/>
    <mergeCell ref="T36:U36"/>
    <mergeCell ref="N30:N31"/>
    <mergeCell ref="T8:U8"/>
    <mergeCell ref="T10:U10"/>
    <mergeCell ref="T12:U12"/>
    <mergeCell ref="T14:U14"/>
    <mergeCell ref="T16:U16"/>
    <mergeCell ref="G38:G39"/>
    <mergeCell ref="J38:J39"/>
    <mergeCell ref="J34:J35"/>
    <mergeCell ref="K34:K35"/>
    <mergeCell ref="K38:K39"/>
    <mergeCell ref="N34:N35"/>
    <mergeCell ref="K14:K15"/>
    <mergeCell ref="N38:N39"/>
    <mergeCell ref="H26:H27"/>
    <mergeCell ref="M8:M9"/>
    <mergeCell ref="M10:M11"/>
    <mergeCell ref="M12:M13"/>
    <mergeCell ref="N12:N13"/>
    <mergeCell ref="M14:M15"/>
    <mergeCell ref="L10:L11"/>
    <mergeCell ref="L12:L13"/>
    <mergeCell ref="L36:L37"/>
    <mergeCell ref="M36:M37"/>
    <mergeCell ref="M30:M31"/>
    <mergeCell ref="L26:L27"/>
    <mergeCell ref="L38:L39"/>
    <mergeCell ref="M32:M33"/>
    <mergeCell ref="I16:I17"/>
    <mergeCell ref="I20:I21"/>
    <mergeCell ref="K20:K21"/>
    <mergeCell ref="I30:I31"/>
    <mergeCell ref="K40:K41"/>
    <mergeCell ref="I40:I41"/>
    <mergeCell ref="I38:I39"/>
    <mergeCell ref="J40:J41"/>
    <mergeCell ref="I34:I35"/>
    <mergeCell ref="I26:I27"/>
    <mergeCell ref="J36:J37"/>
    <mergeCell ref="J30:J31"/>
    <mergeCell ref="I36:I37"/>
    <mergeCell ref="K22:K23"/>
    <mergeCell ref="M34:M35"/>
    <mergeCell ref="L28:L29"/>
    <mergeCell ref="L34:L35"/>
    <mergeCell ref="L40:L41"/>
    <mergeCell ref="L30:L31"/>
    <mergeCell ref="B34:B35"/>
    <mergeCell ref="B36:B37"/>
    <mergeCell ref="B38:B39"/>
    <mergeCell ref="B40:B41"/>
    <mergeCell ref="K44:K45"/>
    <mergeCell ref="C44:C45"/>
    <mergeCell ref="J44:J45"/>
    <mergeCell ref="D36:D37"/>
    <mergeCell ref="B42:B43"/>
    <mergeCell ref="C42:C43"/>
    <mergeCell ref="C40:C41"/>
    <mergeCell ref="C38:C39"/>
    <mergeCell ref="D44:D45"/>
    <mergeCell ref="E44:E45"/>
    <mergeCell ref="D42:D43"/>
    <mergeCell ref="D40:D41"/>
    <mergeCell ref="F40:F41"/>
    <mergeCell ref="G40:G41"/>
    <mergeCell ref="E42:E43"/>
    <mergeCell ref="F42:F43"/>
    <mergeCell ref="E40:E41"/>
    <mergeCell ref="G42:G43"/>
    <mergeCell ref="F44:F45"/>
    <mergeCell ref="C36:C37"/>
    <mergeCell ref="G44:G45"/>
    <mergeCell ref="I44:I45"/>
    <mergeCell ref="I42:I43"/>
    <mergeCell ref="J42:J43"/>
    <mergeCell ref="H42:H43"/>
    <mergeCell ref="K42:K43"/>
    <mergeCell ref="H44:H45"/>
    <mergeCell ref="H40:H41"/>
    <mergeCell ref="B44:B45"/>
    <mergeCell ref="T30:U30"/>
    <mergeCell ref="N32:N33"/>
    <mergeCell ref="T32:U32"/>
    <mergeCell ref="L44:L45"/>
    <mergeCell ref="N44:N45"/>
    <mergeCell ref="T44:U44"/>
    <mergeCell ref="M42:M43"/>
    <mergeCell ref="N42:N43"/>
    <mergeCell ref="T42:U42"/>
    <mergeCell ref="M44:M45"/>
    <mergeCell ref="L42:L43"/>
    <mergeCell ref="T38:U38"/>
    <mergeCell ref="T40:U40"/>
    <mergeCell ref="M40:M41"/>
    <mergeCell ref="N40:N41"/>
    <mergeCell ref="M38:M39"/>
  </mergeCells>
  <dataValidations count="4">
    <dataValidation type="list" allowBlank="1" showInputMessage="1" showErrorMessage="1" sqref="O4 O6 O8 O10 O12 O14 O16 O18 O20 O22 O24 O26 O28 O30 O32 O34 O36 O38 O40 O42 O44">
      <formula1>"sieć miejska, własna kotłownia"</formula1>
    </dataValidation>
    <dataValidation type="list" allowBlank="1" showInputMessage="1" showErrorMessage="1" sqref="E4 K4 N4 T4 E6 E8 E10 E12 E14 E16 E18 E20 E22 E24 E26 E28 E30 E32 E34 E36 E38 E40 E42 E44 K6 K8 K10 K12 K14 K16 K18 K20 K22 K24 K26 K28 K30 K32 K34 K36 K38 K40 K42 K44 N6 N8 N10 N12 N14 N16 N18 N20 N22 N24 N26 N28 N30 N32 N34 N36 N38 N40 N42 N44 T6 T8 T10 T12 T14 T16 T18 T20 T22 T24 T26 T28 T30 T32 T34 T36 T38 T40 T42 T44">
      <formula1>"TAK, NIE"</formula1>
    </dataValidation>
    <dataValidation type="list" allowBlank="1" showInputMessage="1" showErrorMessage="1" sqref="H4:H45">
      <formula1>"KB, inna"</formula1>
    </dataValidation>
    <dataValidation type="list" allowBlank="1" showInputMessage="1" showErrorMessage="1" sqref="J4:J45">
      <formula1>"TAK - A i B, TAK - tylko A, TAK - tylko B, NIE"</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80" zoomScaleNormal="80" workbookViewId="0">
      <pane ySplit="2" topLeftCell="A3" activePane="bottomLeft" state="frozen"/>
      <selection pane="bottomLeft" sqref="A1:G1"/>
    </sheetView>
  </sheetViews>
  <sheetFormatPr defaultRowHeight="15" x14ac:dyDescent="0.25"/>
  <cols>
    <col min="1" max="1" width="15.7109375" customWidth="1"/>
    <col min="2" max="2" width="5.7109375" customWidth="1"/>
    <col min="3" max="3" width="50.7109375" customWidth="1"/>
    <col min="4" max="4" width="15.7109375" customWidth="1"/>
    <col min="5" max="5" width="20.7109375" customWidth="1"/>
    <col min="6" max="6" width="40.7109375" customWidth="1"/>
    <col min="7" max="7" width="50.7109375" customWidth="1"/>
  </cols>
  <sheetData>
    <row r="1" spans="1:7" ht="30" customHeight="1" x14ac:dyDescent="0.25">
      <c r="A1" s="121" t="s">
        <v>67</v>
      </c>
      <c r="B1" s="121"/>
      <c r="C1" s="121"/>
      <c r="D1" s="121"/>
      <c r="E1" s="121"/>
      <c r="F1" s="121"/>
      <c r="G1" s="121"/>
    </row>
    <row r="2" spans="1:7" ht="30" customHeight="1" x14ac:dyDescent="0.25">
      <c r="A2" s="61" t="s">
        <v>1</v>
      </c>
      <c r="B2" s="61" t="s">
        <v>5</v>
      </c>
      <c r="C2" s="61" t="s">
        <v>68</v>
      </c>
      <c r="D2" s="61" t="s">
        <v>9</v>
      </c>
      <c r="E2" s="61" t="s">
        <v>69</v>
      </c>
      <c r="F2" s="61" t="s">
        <v>7</v>
      </c>
      <c r="G2" s="58" t="s">
        <v>70</v>
      </c>
    </row>
    <row r="3" spans="1:7" ht="30" customHeight="1" x14ac:dyDescent="0.25">
      <c r="A3" s="144" t="s">
        <v>171</v>
      </c>
      <c r="B3" s="39" t="s">
        <v>36</v>
      </c>
      <c r="C3" s="40" t="s">
        <v>235</v>
      </c>
      <c r="D3" s="39">
        <v>1998</v>
      </c>
      <c r="E3" s="41">
        <v>468806.56</v>
      </c>
      <c r="F3" s="40" t="s">
        <v>215</v>
      </c>
      <c r="G3" s="59"/>
    </row>
    <row r="4" spans="1:7" ht="30" customHeight="1" x14ac:dyDescent="0.25">
      <c r="A4" s="145"/>
      <c r="B4" s="39" t="s">
        <v>37</v>
      </c>
      <c r="C4" s="40" t="s">
        <v>237</v>
      </c>
      <c r="D4" s="39">
        <v>2010</v>
      </c>
      <c r="E4" s="41">
        <v>1016005</v>
      </c>
      <c r="F4" s="40" t="s">
        <v>205</v>
      </c>
      <c r="G4" s="59"/>
    </row>
    <row r="5" spans="1:7" ht="30" customHeight="1" x14ac:dyDescent="0.25">
      <c r="A5" s="145"/>
      <c r="B5" s="39" t="s">
        <v>38</v>
      </c>
      <c r="C5" s="40" t="s">
        <v>147</v>
      </c>
      <c r="D5" s="39">
        <v>1982</v>
      </c>
      <c r="E5" s="41">
        <v>3291</v>
      </c>
      <c r="F5" s="40" t="s">
        <v>210</v>
      </c>
      <c r="G5" s="59"/>
    </row>
    <row r="6" spans="1:7" ht="30" customHeight="1" x14ac:dyDescent="0.25">
      <c r="A6" s="145"/>
      <c r="B6" s="39" t="s">
        <v>39</v>
      </c>
      <c r="C6" s="40" t="s">
        <v>238</v>
      </c>
      <c r="D6" s="39">
        <v>1992</v>
      </c>
      <c r="E6" s="41">
        <v>31384</v>
      </c>
      <c r="F6" s="40" t="s">
        <v>211</v>
      </c>
      <c r="G6" s="59"/>
    </row>
    <row r="7" spans="1:7" ht="30" customHeight="1" x14ac:dyDescent="0.25">
      <c r="A7" s="145"/>
      <c r="B7" s="39" t="s">
        <v>40</v>
      </c>
      <c r="C7" s="40" t="s">
        <v>239</v>
      </c>
      <c r="D7" s="39">
        <v>1992</v>
      </c>
      <c r="E7" s="41">
        <v>28631</v>
      </c>
      <c r="F7" s="40" t="s">
        <v>211</v>
      </c>
      <c r="G7" s="59"/>
    </row>
    <row r="8" spans="1:7" ht="30" customHeight="1" x14ac:dyDescent="0.25">
      <c r="A8" s="145"/>
      <c r="B8" s="39" t="s">
        <v>41</v>
      </c>
      <c r="C8" s="40" t="s">
        <v>240</v>
      </c>
      <c r="D8" s="39">
        <v>1986</v>
      </c>
      <c r="E8" s="41">
        <v>1540</v>
      </c>
      <c r="F8" s="40" t="s">
        <v>215</v>
      </c>
      <c r="G8" s="59"/>
    </row>
    <row r="9" spans="1:7" ht="30" customHeight="1" x14ac:dyDescent="0.25">
      <c r="A9" s="145"/>
      <c r="B9" s="39" t="s">
        <v>42</v>
      </c>
      <c r="C9" s="40" t="s">
        <v>241</v>
      </c>
      <c r="D9" s="39">
        <v>2010</v>
      </c>
      <c r="E9" s="41">
        <v>847658.69</v>
      </c>
      <c r="F9" s="40" t="s">
        <v>215</v>
      </c>
      <c r="G9" s="59"/>
    </row>
    <row r="10" spans="1:7" ht="30" customHeight="1" x14ac:dyDescent="0.25">
      <c r="A10" s="145"/>
      <c r="B10" s="39" t="s">
        <v>43</v>
      </c>
      <c r="C10" s="40" t="s">
        <v>242</v>
      </c>
      <c r="D10" s="39">
        <v>2008</v>
      </c>
      <c r="E10" s="41">
        <v>24400</v>
      </c>
      <c r="F10" s="40" t="s">
        <v>210</v>
      </c>
      <c r="G10" s="59"/>
    </row>
    <row r="11" spans="1:7" ht="30" customHeight="1" x14ac:dyDescent="0.25">
      <c r="A11" s="145"/>
      <c r="B11" s="39" t="s">
        <v>44</v>
      </c>
      <c r="C11" s="40" t="s">
        <v>243</v>
      </c>
      <c r="D11" s="39">
        <v>2011</v>
      </c>
      <c r="E11" s="41">
        <v>33312</v>
      </c>
      <c r="F11" s="40" t="s">
        <v>211</v>
      </c>
      <c r="G11" s="59"/>
    </row>
    <row r="12" spans="1:7" ht="30" customHeight="1" x14ac:dyDescent="0.25">
      <c r="A12" s="145"/>
      <c r="B12" s="39" t="s">
        <v>45</v>
      </c>
      <c r="C12" s="40" t="s">
        <v>244</v>
      </c>
      <c r="D12" s="39">
        <v>1976</v>
      </c>
      <c r="E12" s="41">
        <v>8307.4699999999993</v>
      </c>
      <c r="F12" s="40" t="s">
        <v>211</v>
      </c>
      <c r="G12" s="59"/>
    </row>
    <row r="13" spans="1:7" ht="30" customHeight="1" x14ac:dyDescent="0.25">
      <c r="A13" s="145"/>
      <c r="B13" s="39" t="s">
        <v>46</v>
      </c>
      <c r="C13" s="40" t="s">
        <v>245</v>
      </c>
      <c r="D13" s="39">
        <v>1976</v>
      </c>
      <c r="E13" s="41">
        <v>4370.42</v>
      </c>
      <c r="F13" s="40" t="s">
        <v>211</v>
      </c>
      <c r="G13" s="59"/>
    </row>
    <row r="14" spans="1:7" ht="30" customHeight="1" x14ac:dyDescent="0.25">
      <c r="A14" s="145"/>
      <c r="B14" s="39" t="s">
        <v>47</v>
      </c>
      <c r="C14" s="40" t="s">
        <v>246</v>
      </c>
      <c r="D14" s="39">
        <v>1992</v>
      </c>
      <c r="E14" s="41">
        <v>290750</v>
      </c>
      <c r="F14" s="40" t="s">
        <v>210</v>
      </c>
      <c r="G14" s="59"/>
    </row>
    <row r="15" spans="1:7" ht="30" customHeight="1" x14ac:dyDescent="0.25">
      <c r="A15" s="145"/>
      <c r="B15" s="39" t="s">
        <v>48</v>
      </c>
      <c r="C15" s="40" t="s">
        <v>190</v>
      </c>
      <c r="D15" s="39" t="s">
        <v>194</v>
      </c>
      <c r="E15" s="41">
        <v>882214.06</v>
      </c>
      <c r="F15" s="40" t="s">
        <v>3</v>
      </c>
      <c r="G15" s="59"/>
    </row>
    <row r="16" spans="1:7" ht="30" customHeight="1" x14ac:dyDescent="0.25">
      <c r="A16" s="145"/>
      <c r="B16" s="39" t="s">
        <v>49</v>
      </c>
      <c r="C16" s="40" t="s">
        <v>191</v>
      </c>
      <c r="D16" s="39">
        <v>2016</v>
      </c>
      <c r="E16" s="41">
        <v>5565.75</v>
      </c>
      <c r="F16" s="40" t="s">
        <v>211</v>
      </c>
      <c r="G16" s="59"/>
    </row>
    <row r="17" spans="1:7" ht="30" customHeight="1" x14ac:dyDescent="0.25">
      <c r="A17" s="145"/>
      <c r="B17" s="39" t="s">
        <v>50</v>
      </c>
      <c r="C17" s="40" t="s">
        <v>192</v>
      </c>
      <c r="D17" s="39">
        <v>2016</v>
      </c>
      <c r="E17" s="41">
        <v>9000</v>
      </c>
      <c r="F17" s="40" t="s">
        <v>216</v>
      </c>
      <c r="G17" s="59"/>
    </row>
    <row r="18" spans="1:7" ht="30" customHeight="1" x14ac:dyDescent="0.25">
      <c r="A18" s="145"/>
      <c r="B18" s="39" t="s">
        <v>51</v>
      </c>
      <c r="C18" s="40" t="s">
        <v>193</v>
      </c>
      <c r="D18" s="39">
        <v>2016</v>
      </c>
      <c r="E18" s="41">
        <v>424499.92</v>
      </c>
      <c r="F18" s="40" t="s">
        <v>213</v>
      </c>
      <c r="G18" s="59"/>
    </row>
    <row r="19" spans="1:7" ht="30" customHeight="1" x14ac:dyDescent="0.25">
      <c r="A19" s="145"/>
      <c r="B19" s="39" t="s">
        <v>52</v>
      </c>
      <c r="C19" s="40" t="s">
        <v>247</v>
      </c>
      <c r="D19" s="39">
        <v>2017</v>
      </c>
      <c r="E19" s="41">
        <v>16716</v>
      </c>
      <c r="F19" s="40" t="s">
        <v>217</v>
      </c>
      <c r="G19" s="59"/>
    </row>
    <row r="20" spans="1:7" ht="30" customHeight="1" x14ac:dyDescent="0.25">
      <c r="A20" s="145"/>
      <c r="B20" s="39" t="s">
        <v>53</v>
      </c>
      <c r="C20" s="40" t="s">
        <v>248</v>
      </c>
      <c r="D20" s="39">
        <v>2017</v>
      </c>
      <c r="E20" s="41">
        <v>10000</v>
      </c>
      <c r="F20" s="40" t="s">
        <v>218</v>
      </c>
      <c r="G20" s="59"/>
    </row>
    <row r="21" spans="1:7" ht="30" customHeight="1" x14ac:dyDescent="0.25">
      <c r="A21" s="145"/>
      <c r="B21" s="39" t="s">
        <v>54</v>
      </c>
      <c r="C21" s="40" t="s">
        <v>249</v>
      </c>
      <c r="D21" s="39">
        <v>2017</v>
      </c>
      <c r="E21" s="41">
        <v>8000</v>
      </c>
      <c r="F21" s="40" t="s">
        <v>3</v>
      </c>
      <c r="G21" s="59"/>
    </row>
    <row r="22" spans="1:7" ht="30" customHeight="1" x14ac:dyDescent="0.25">
      <c r="A22" s="146"/>
      <c r="B22" s="39" t="s">
        <v>55</v>
      </c>
      <c r="C22" s="40" t="s">
        <v>250</v>
      </c>
      <c r="D22" s="39">
        <v>2017</v>
      </c>
      <c r="E22" s="41">
        <v>9935.99</v>
      </c>
      <c r="F22" s="40" t="s">
        <v>218</v>
      </c>
      <c r="G22" s="59"/>
    </row>
  </sheetData>
  <mergeCells count="2">
    <mergeCell ref="A1:G1"/>
    <mergeCell ref="A3:A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Zakładka nr 1</vt:lpstr>
      <vt:lpstr>Zakładka nr 2</vt:lpstr>
      <vt:lpstr>Zakładka nr 3</vt:lpstr>
      <vt:lpstr>Zakładka nr 4</vt:lpstr>
      <vt:lpstr>Zakładka nr 5</vt:lpstr>
      <vt:lpstr>Zakładka nr 6</vt:lpstr>
      <vt:lpstr>Zakładka nr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SzymonW</dc:creator>
  <cp:lastModifiedBy>user</cp:lastModifiedBy>
  <dcterms:created xsi:type="dcterms:W3CDTF">2017-10-18T09:21:03Z</dcterms:created>
  <dcterms:modified xsi:type="dcterms:W3CDTF">2018-11-02T08:14:00Z</dcterms:modified>
</cp:coreProperties>
</file>